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autoCompressPictures="0" defaultThemeVersion="124226"/>
  <mc:AlternateContent xmlns:mc="http://schemas.openxmlformats.org/markup-compatibility/2006">
    <mc:Choice Requires="x15">
      <x15ac:absPath xmlns:x15ac="http://schemas.microsoft.com/office/spreadsheetml/2010/11/ac" url="P:\Finance\Finance\Jan\Google Drive\CLGF Cash Flows\2018 06 - CLGF\"/>
    </mc:Choice>
  </mc:AlternateContent>
  <bookViews>
    <workbookView xWindow="0" yWindow="-435" windowWidth="15480" windowHeight="7800" activeTab="1"/>
  </bookViews>
  <sheets>
    <sheet name="Procedures" sheetId="4" r:id="rId1"/>
    <sheet name="CNLV Cash Flow Projections" sheetId="13" r:id="rId2"/>
  </sheets>
  <definedNames>
    <definedName name="_xlnm.Print_Area" localSheetId="1">'CNLV Cash Flow Projections'!$A$1:$P$44</definedName>
  </definedNames>
  <calcPr calcId="152511"/>
</workbook>
</file>

<file path=xl/calcChain.xml><?xml version="1.0" encoding="utf-8"?>
<calcChain xmlns="http://schemas.openxmlformats.org/spreadsheetml/2006/main">
  <c r="M29" i="13" l="1"/>
  <c r="J29" i="13"/>
  <c r="O18" i="13" l="1"/>
  <c r="N13" i="13"/>
  <c r="N18" i="13"/>
  <c r="M18" i="13"/>
  <c r="L20" i="13"/>
  <c r="L18" i="13"/>
  <c r="L13" i="13"/>
  <c r="K18" i="13"/>
  <c r="J18" i="13"/>
  <c r="J31" i="13" l="1"/>
  <c r="J24" i="13"/>
  <c r="P52" i="13" l="1"/>
  <c r="O52" i="13"/>
  <c r="O27" i="13" s="1"/>
  <c r="H59" i="13" l="1"/>
  <c r="H52" i="13" l="1"/>
  <c r="H27" i="13" s="1"/>
  <c r="G52" i="13"/>
  <c r="G27" i="13" s="1"/>
  <c r="F52" i="13"/>
  <c r="F27" i="13" s="1"/>
  <c r="E52" i="13"/>
  <c r="E27" i="13" s="1"/>
  <c r="D52" i="13"/>
  <c r="D27" i="13" s="1"/>
  <c r="N52" i="13" l="1"/>
  <c r="N27" i="13" s="1"/>
  <c r="M52" i="13"/>
  <c r="M27" i="13" s="1"/>
  <c r="M59" i="13" l="1"/>
  <c r="M28" i="13" s="1"/>
  <c r="L59" i="13"/>
  <c r="L28" i="13" s="1"/>
  <c r="Q24" i="13" l="1"/>
  <c r="P40" i="13"/>
  <c r="K59" i="13" l="1"/>
  <c r="K28" i="13" s="1"/>
  <c r="J64" i="13"/>
  <c r="L52" i="13" l="1"/>
  <c r="L27" i="13" s="1"/>
  <c r="K52" i="13"/>
  <c r="K27" i="13" s="1"/>
  <c r="J59" i="13" l="1"/>
  <c r="J28" i="13" s="1"/>
  <c r="J52" i="13"/>
  <c r="J27" i="13" s="1"/>
  <c r="P21" i="13" l="1"/>
  <c r="Q17" i="13" l="1"/>
  <c r="I52" i="13" l="1"/>
  <c r="I27" i="13" s="1"/>
  <c r="AG92" i="13" l="1"/>
  <c r="O64" i="13"/>
  <c r="N64" i="13"/>
  <c r="M64" i="13"/>
  <c r="L64" i="13"/>
  <c r="K64" i="13"/>
  <c r="I64" i="13"/>
  <c r="H64" i="13"/>
  <c r="G64" i="13"/>
  <c r="F64" i="13"/>
  <c r="E64" i="13"/>
  <c r="D64" i="13"/>
  <c r="O59" i="13"/>
  <c r="O28" i="13" s="1"/>
  <c r="N59" i="13"/>
  <c r="N28" i="13" s="1"/>
  <c r="N31" i="13" s="1"/>
  <c r="L31" i="13"/>
  <c r="I59" i="13"/>
  <c r="I28" i="13" s="1"/>
  <c r="I31" i="13" s="1"/>
  <c r="H28" i="13"/>
  <c r="G59" i="13"/>
  <c r="F59" i="13"/>
  <c r="F28" i="13" s="1"/>
  <c r="E59" i="13"/>
  <c r="E28" i="13" s="1"/>
  <c r="D59" i="13"/>
  <c r="D28" i="13" s="1"/>
  <c r="AG57" i="13"/>
  <c r="Q31" i="13"/>
  <c r="M31" i="13"/>
  <c r="K31" i="13"/>
  <c r="P30" i="13"/>
  <c r="P27" i="13"/>
  <c r="O24" i="13"/>
  <c r="N24" i="13"/>
  <c r="M24" i="13"/>
  <c r="K24" i="13"/>
  <c r="I24" i="13"/>
  <c r="H24" i="13"/>
  <c r="G24" i="13"/>
  <c r="F24" i="13"/>
  <c r="E24" i="13"/>
  <c r="D24" i="13"/>
  <c r="P23" i="13"/>
  <c r="P22" i="13"/>
  <c r="P20" i="13"/>
  <c r="P19" i="13"/>
  <c r="P18" i="13"/>
  <c r="P17" i="13"/>
  <c r="P16" i="13"/>
  <c r="P15" i="13"/>
  <c r="P14" i="13"/>
  <c r="P13" i="13"/>
  <c r="P12" i="13"/>
  <c r="P11" i="13"/>
  <c r="P10" i="13"/>
  <c r="P9" i="13"/>
  <c r="P8" i="13"/>
  <c r="P7" i="13"/>
  <c r="G28" i="13" l="1"/>
  <c r="G31" i="13" s="1"/>
  <c r="G38" i="13" s="1"/>
  <c r="P24" i="13"/>
  <c r="K38" i="13"/>
  <c r="D31" i="13"/>
  <c r="D32" i="13" s="1"/>
  <c r="P29" i="13"/>
  <c r="F31" i="13"/>
  <c r="O31" i="13"/>
  <c r="O38" i="13" s="1"/>
  <c r="H31" i="13"/>
  <c r="H38" i="13" s="1"/>
  <c r="N38" i="13"/>
  <c r="L24" i="13"/>
  <c r="L38" i="13" s="1"/>
  <c r="M38" i="13"/>
  <c r="E31" i="13"/>
  <c r="P28" i="13"/>
  <c r="F38" i="13"/>
  <c r="J38" i="13"/>
  <c r="D25" i="13"/>
  <c r="E25" i="13" s="1"/>
  <c r="F25" i="13" s="1"/>
  <c r="G25" i="13" s="1"/>
  <c r="H25" i="13" s="1"/>
  <c r="I25" i="13" s="1"/>
  <c r="I38" i="13"/>
  <c r="I42" i="13" s="1"/>
  <c r="J40" i="13" s="1"/>
  <c r="J25" i="13" l="1"/>
  <c r="K25" i="13" s="1"/>
  <c r="L25" i="13" s="1"/>
  <c r="M25" i="13" s="1"/>
  <c r="N25" i="13" s="1"/>
  <c r="O25" i="13" s="1"/>
  <c r="P25" i="13" s="1"/>
  <c r="D38" i="13"/>
  <c r="D42" i="13" s="1"/>
  <c r="E40" i="13" s="1"/>
  <c r="P31" i="13"/>
  <c r="P38" i="13" s="1"/>
  <c r="P42" i="13" s="1"/>
  <c r="E32" i="13"/>
  <c r="F32" i="13" s="1"/>
  <c r="G32" i="13" s="1"/>
  <c r="H32" i="13" s="1"/>
  <c r="I32" i="13" s="1"/>
  <c r="J32" i="13" s="1"/>
  <c r="K32" i="13" s="1"/>
  <c r="L32" i="13" s="1"/>
  <c r="M32" i="13" s="1"/>
  <c r="N32" i="13" s="1"/>
  <c r="O32" i="13" s="1"/>
  <c r="P32" i="13" s="1"/>
  <c r="E38" i="13"/>
  <c r="E42" i="13" l="1"/>
  <c r="F40" i="13" s="1"/>
  <c r="F42" i="13" s="1"/>
  <c r="G40" i="13" s="1"/>
  <c r="G42" i="13" s="1"/>
  <c r="H40" i="13" s="1"/>
  <c r="H42" i="13" s="1"/>
  <c r="I40" i="13" s="1"/>
  <c r="J42" i="13" s="1"/>
  <c r="K40" i="13" s="1"/>
  <c r="K42" i="13" s="1"/>
  <c r="L40" i="13" s="1"/>
  <c r="L42" i="13" s="1"/>
  <c r="M40" i="13" s="1"/>
  <c r="M42" i="13" s="1"/>
  <c r="N40" i="13" s="1"/>
  <c r="N42" i="13" s="1"/>
  <c r="O40" i="13" s="1"/>
  <c r="O42" i="13" s="1"/>
</calcChain>
</file>

<file path=xl/sharedStrings.xml><?xml version="1.0" encoding="utf-8"?>
<sst xmlns="http://schemas.openxmlformats.org/spreadsheetml/2006/main" count="137" uniqueCount="111">
  <si>
    <t>July</t>
  </si>
  <si>
    <t>August</t>
  </si>
  <si>
    <t>September</t>
  </si>
  <si>
    <t>October</t>
  </si>
  <si>
    <t>November</t>
  </si>
  <si>
    <t>December</t>
  </si>
  <si>
    <t>January</t>
  </si>
  <si>
    <t>February</t>
  </si>
  <si>
    <t>March</t>
  </si>
  <si>
    <t>April</t>
  </si>
  <si>
    <t xml:space="preserve">May </t>
  </si>
  <si>
    <t>June</t>
  </si>
  <si>
    <t>CTX</t>
  </si>
  <si>
    <t>Franchise Fees</t>
  </si>
  <si>
    <t>Total Receipts</t>
  </si>
  <si>
    <t>Total Receipts Y-T-D</t>
  </si>
  <si>
    <t>Salaries &amp; Benefits</t>
  </si>
  <si>
    <t>Transfers Out</t>
  </si>
  <si>
    <t>Total Disbursements</t>
  </si>
  <si>
    <t>Total Disbursements Y-T-D</t>
  </si>
  <si>
    <t>Net change in Cash</t>
  </si>
  <si>
    <t>End Cash Balance</t>
  </si>
  <si>
    <t>CASH BALANCE</t>
  </si>
  <si>
    <t>Permits</t>
  </si>
  <si>
    <t>BL</t>
  </si>
  <si>
    <t>PAC</t>
  </si>
  <si>
    <t>LVCVA (Qtrly)</t>
  </si>
  <si>
    <t>Other Charges for Services</t>
  </si>
  <si>
    <t>Municipal Court-Maximus</t>
  </si>
  <si>
    <t>Beginning Cash</t>
  </si>
  <si>
    <t>ES IG Rev File</t>
  </si>
  <si>
    <t>ES Fr Fee Rev File</t>
  </si>
  <si>
    <t>GL Det Dwnld</t>
  </si>
  <si>
    <t>Payroll Costing Report</t>
  </si>
  <si>
    <t>ES IG Rev File -1</t>
  </si>
  <si>
    <t>ES IG Rev File -2</t>
  </si>
  <si>
    <t>DFC, PL, RPS</t>
  </si>
  <si>
    <t>Transfers In/Out Report</t>
  </si>
  <si>
    <t>Payment in-Lieu-of Taxes</t>
  </si>
  <si>
    <t>Administrative Charges</t>
  </si>
  <si>
    <t>Cash Receipts</t>
  </si>
  <si>
    <t>Other</t>
  </si>
  <si>
    <t>Transfers In</t>
  </si>
  <si>
    <t>Source:</t>
  </si>
  <si>
    <t>100-311306</t>
  </si>
  <si>
    <t>100-321400</t>
  </si>
  <si>
    <t>Franchise Fees - Utility Funds</t>
  </si>
  <si>
    <t>Business License</t>
  </si>
  <si>
    <t>Municipal  Court</t>
  </si>
  <si>
    <t>Services &amp; Supplies / Capital</t>
  </si>
  <si>
    <t>Personal Property Taxes</t>
  </si>
  <si>
    <t>Real Property Taxes</t>
  </si>
  <si>
    <t>Gaming Taxes</t>
  </si>
  <si>
    <t>Room &amp; Gaming Taxes</t>
  </si>
  <si>
    <t>With Personal Prop Taxes</t>
  </si>
  <si>
    <t>100-306106</t>
  </si>
  <si>
    <t>Budget</t>
  </si>
  <si>
    <t>RECEIPTS/DEPOSITS</t>
  </si>
  <si>
    <t>EXPENDITURES/PAYMENTS</t>
  </si>
  <si>
    <t>Payables Posted Payment Register (AP Mod)</t>
  </si>
  <si>
    <t>Cash Reconciliation</t>
  </si>
  <si>
    <t>PILT Transfer</t>
  </si>
  <si>
    <t>Credit from PERS to Fund 720</t>
  </si>
  <si>
    <t>Formosa Plastics Settlement to Fund 710</t>
  </si>
  <si>
    <t>Transfer to Debt Service Fund</t>
  </si>
  <si>
    <t>Move Leave Payouts from Fund 720</t>
  </si>
  <si>
    <t>Move Workers' Compensation Costs from Fund 711</t>
  </si>
  <si>
    <t>Increase Vehicle Reserves to Fund 750</t>
  </si>
  <si>
    <t>Ending Balance</t>
  </si>
  <si>
    <t>Fund Balance Reconciliation</t>
  </si>
  <si>
    <t>Current Fund Balance</t>
  </si>
  <si>
    <t>Interest Earnings</t>
  </si>
  <si>
    <t>Tab 3</t>
  </si>
  <si>
    <t>PILT Transfers In</t>
  </si>
  <si>
    <t>Actual</t>
  </si>
  <si>
    <t>AP (debits expense/credits AP) net 30 enters and may not pay until next month.</t>
  </si>
  <si>
    <t>revenues are more certain by way of collecting - by cash</t>
  </si>
  <si>
    <t>Payroll by costing by pay date</t>
  </si>
  <si>
    <t>AP by payables</t>
  </si>
  <si>
    <t xml:space="preserve">    Salaries and benefits</t>
  </si>
  <si>
    <t xml:space="preserve">    PERS</t>
  </si>
  <si>
    <t xml:space="preserve">    Services &amp; supplies / capital</t>
  </si>
  <si>
    <t xml:space="preserve">    Transfers out</t>
  </si>
  <si>
    <t>Special Improvement Districts</t>
  </si>
  <si>
    <t>CUMULATIVE</t>
  </si>
  <si>
    <t>Timing Issues:</t>
  </si>
  <si>
    <t>Expenditure side</t>
  </si>
  <si>
    <t xml:space="preserve">    Aliante Golf Course interfund loan (100008)</t>
  </si>
  <si>
    <t xml:space="preserve">    Fleet costs (430452, 430454, 430455)</t>
  </si>
  <si>
    <t>Remaining Charges for Services, Miscellaneous and Other</t>
  </si>
  <si>
    <t>Includes Fines and Forfeitures</t>
  </si>
  <si>
    <t>100-326000</t>
  </si>
  <si>
    <t>100-356000</t>
  </si>
  <si>
    <t xml:space="preserve">    Vehicle replacement reserves (430458)</t>
  </si>
  <si>
    <t>100-311304</t>
  </si>
  <si>
    <t xml:space="preserve">    Section 125 interfund loan (100011)</t>
  </si>
  <si>
    <t>No AR; rather large individual (Franchise Fees, CTX, Intergovernmental, etc.)</t>
  </si>
  <si>
    <t xml:space="preserve">    Banking Services (150152-430510)</t>
  </si>
  <si>
    <t>CNLV GENERAL FUND CASH FLOW PROJECTIONS</t>
  </si>
  <si>
    <t>Estimated</t>
  </si>
  <si>
    <t>FY 2017-18</t>
  </si>
  <si>
    <t>Payroll funded differently than actuals (fund Tuesday, pay Thrursday)</t>
  </si>
  <si>
    <t xml:space="preserve">    Water &amp; sewer utilities (430421 and 430424) (JE Source = Utility Billing)</t>
  </si>
  <si>
    <t>Gain on Sale of Lease Vehilces - Misc</t>
  </si>
  <si>
    <t>Rents and Royalties - Misc</t>
  </si>
  <si>
    <t>Dept ot Taxation Marijuana Reimb Distribution - Misc</t>
  </si>
  <si>
    <t>Room tax - Misc</t>
  </si>
  <si>
    <t>Motor Vehicle Taxes - Misc</t>
  </si>
  <si>
    <t>Ground Emergency Medical Transport - Charges for Services</t>
  </si>
  <si>
    <t>Total Actual + Estimated</t>
  </si>
  <si>
    <t>Note:  Other Charges for Services for the month of March includes a supplemental  reimbursement from the Federal Government for the ground emergency medical transport of Medicare patients.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</si>
</sst>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s>
  <fonts count="71"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font>
    <font>
      <sz val="8"/>
      <color theme="1"/>
      <name val="Comic Sans MS"/>
      <family val="2"/>
    </font>
    <font>
      <b/>
      <sz val="15"/>
      <color theme="3"/>
      <name val="Comic Sans MS"/>
      <family val="2"/>
    </font>
    <font>
      <b/>
      <sz val="13"/>
      <color theme="3"/>
      <name val="Comic Sans MS"/>
      <family val="2"/>
    </font>
    <font>
      <b/>
      <sz val="11"/>
      <color theme="3"/>
      <name val="Comic Sans MS"/>
      <family val="2"/>
    </font>
    <font>
      <sz val="8"/>
      <color rgb="FF006100"/>
      <name val="Comic Sans MS"/>
      <family val="2"/>
    </font>
    <font>
      <sz val="8"/>
      <color rgb="FF9C0006"/>
      <name val="Comic Sans MS"/>
      <family val="2"/>
    </font>
    <font>
      <sz val="8"/>
      <color rgb="FF9C6500"/>
      <name val="Comic Sans MS"/>
      <family val="2"/>
    </font>
    <font>
      <sz val="8"/>
      <color rgb="FF3F3F76"/>
      <name val="Comic Sans MS"/>
      <family val="2"/>
    </font>
    <font>
      <b/>
      <sz val="8"/>
      <color rgb="FF3F3F3F"/>
      <name val="Comic Sans MS"/>
      <family val="2"/>
    </font>
    <font>
      <b/>
      <sz val="8"/>
      <color rgb="FFFA7D00"/>
      <name val="Comic Sans MS"/>
      <family val="2"/>
    </font>
    <font>
      <sz val="8"/>
      <color rgb="FFFA7D00"/>
      <name val="Comic Sans MS"/>
      <family val="2"/>
    </font>
    <font>
      <b/>
      <sz val="8"/>
      <color theme="0"/>
      <name val="Comic Sans MS"/>
      <family val="2"/>
    </font>
    <font>
      <sz val="8"/>
      <color rgb="FFFF0000"/>
      <name val="Comic Sans MS"/>
      <family val="2"/>
    </font>
    <font>
      <i/>
      <sz val="8"/>
      <color rgb="FF7F7F7F"/>
      <name val="Comic Sans MS"/>
      <family val="2"/>
    </font>
    <font>
      <b/>
      <sz val="8"/>
      <color theme="1"/>
      <name val="Comic Sans MS"/>
      <family val="2"/>
    </font>
    <font>
      <sz val="8"/>
      <color theme="0"/>
      <name val="Comic Sans MS"/>
      <family val="2"/>
    </font>
    <font>
      <sz val="10"/>
      <name val="Arial"/>
      <family val="2"/>
    </font>
    <font>
      <u/>
      <sz val="11"/>
      <color theme="10"/>
      <name val="Calibri"/>
      <family val="2"/>
      <scheme val="minor"/>
    </font>
    <font>
      <u/>
      <sz val="11"/>
      <color theme="11"/>
      <name val="Calibri"/>
      <family val="2"/>
      <scheme val="minor"/>
    </font>
    <font>
      <b/>
      <u/>
      <sz val="10"/>
      <name val="Arial"/>
      <family val="2"/>
    </font>
    <font>
      <sz val="10"/>
      <color theme="1"/>
      <name val="Arial"/>
      <family val="2"/>
    </font>
    <font>
      <b/>
      <sz val="10"/>
      <color theme="1"/>
      <name val="Arial"/>
      <family val="2"/>
    </font>
    <font>
      <b/>
      <sz val="10"/>
      <color theme="0"/>
      <name val="Arial"/>
      <family val="2"/>
    </font>
    <font>
      <b/>
      <i/>
      <u/>
      <sz val="10"/>
      <name val="Arial"/>
      <family val="2"/>
    </font>
  </fonts>
  <fills count="5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rgb="FF92D050"/>
        <bgColor indexed="64"/>
      </patternFill>
    </fill>
  </fills>
  <borders count="55">
    <border>
      <left/>
      <right/>
      <top/>
      <bottom/>
      <diagonal/>
    </border>
    <border>
      <left style="medium">
        <color auto="1"/>
      </left>
      <right style="medium">
        <color auto="1"/>
      </right>
      <top/>
      <bottom style="medium">
        <color auto="1"/>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style="thin">
        <color auto="1"/>
      </left>
      <right/>
      <top style="double">
        <color auto="1"/>
      </top>
      <bottom style="thin">
        <color auto="1"/>
      </bottom>
      <diagonal/>
    </border>
    <border>
      <left/>
      <right/>
      <top/>
      <bottom style="thin">
        <color auto="1"/>
      </bottom>
      <diagonal/>
    </border>
    <border>
      <left style="thin">
        <color auto="1"/>
      </left>
      <right style="thin">
        <color auto="1"/>
      </right>
      <top style="thin">
        <color auto="1"/>
      </top>
      <bottom style="double">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auto="1"/>
      </left>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top style="medium">
        <color auto="1"/>
      </top>
      <bottom/>
      <diagonal/>
    </border>
    <border>
      <left/>
      <right/>
      <top/>
      <bottom style="medium">
        <color auto="1"/>
      </bottom>
      <diagonal/>
    </border>
    <border>
      <left style="thin">
        <color auto="1"/>
      </left>
      <right style="medium">
        <color auto="1"/>
      </right>
      <top style="thin">
        <color auto="1"/>
      </top>
      <bottom/>
      <diagonal/>
    </border>
    <border>
      <left/>
      <right style="medium">
        <color auto="1"/>
      </right>
      <top style="medium">
        <color auto="1"/>
      </top>
      <bottom/>
      <diagonal/>
    </border>
    <border>
      <left/>
      <right style="thin">
        <color auto="1"/>
      </right>
      <top style="medium">
        <color indexed="64"/>
      </top>
      <bottom/>
      <diagonal/>
    </border>
    <border>
      <left style="thin">
        <color auto="1"/>
      </left>
      <right style="medium">
        <color indexed="64"/>
      </right>
      <top/>
      <bottom/>
      <diagonal/>
    </border>
    <border>
      <left style="thin">
        <color auto="1"/>
      </left>
      <right style="medium">
        <color indexed="64"/>
      </right>
      <top/>
      <bottom style="thin">
        <color auto="1"/>
      </bottom>
      <diagonal/>
    </border>
    <border>
      <left/>
      <right style="medium">
        <color indexed="64"/>
      </right>
      <top style="thin">
        <color auto="1"/>
      </top>
      <bottom style="double">
        <color auto="1"/>
      </bottom>
      <diagonal/>
    </border>
    <border>
      <left style="thin">
        <color auto="1"/>
      </left>
      <right style="medium">
        <color indexed="64"/>
      </right>
      <top style="thin">
        <color auto="1"/>
      </top>
      <bottom style="medium">
        <color indexed="64"/>
      </bottom>
      <diagonal/>
    </border>
    <border>
      <left/>
      <right style="medium">
        <color indexed="64"/>
      </right>
      <top/>
      <bottom style="thin">
        <color auto="1"/>
      </bottom>
      <diagonal/>
    </border>
    <border>
      <left/>
      <right style="medium">
        <color theme="0"/>
      </right>
      <top style="medium">
        <color indexed="64"/>
      </top>
      <bottom/>
      <diagonal/>
    </border>
    <border>
      <left style="medium">
        <color indexed="64"/>
      </left>
      <right style="medium">
        <color auto="1"/>
      </right>
      <top/>
      <bottom/>
      <diagonal/>
    </border>
    <border>
      <left/>
      <right/>
      <top style="thin">
        <color auto="1"/>
      </top>
      <bottom style="double">
        <color auto="1"/>
      </bottom>
      <diagonal/>
    </border>
    <border>
      <left style="thin">
        <color auto="1"/>
      </left>
      <right style="medium">
        <color indexed="64"/>
      </right>
      <top style="thin">
        <color auto="1"/>
      </top>
      <bottom style="double">
        <color auto="1"/>
      </bottom>
      <diagonal/>
    </border>
    <border>
      <left/>
      <right style="thin">
        <color auto="1"/>
      </right>
      <top/>
      <bottom style="thin">
        <color auto="1"/>
      </bottom>
      <diagonal/>
    </border>
    <border>
      <left/>
      <right style="thin">
        <color auto="1"/>
      </right>
      <top style="thin">
        <color auto="1"/>
      </top>
      <bottom style="medium">
        <color auto="1"/>
      </bottom>
      <diagonal/>
    </border>
    <border>
      <left/>
      <right style="thin">
        <color auto="1"/>
      </right>
      <top style="double">
        <color auto="1"/>
      </top>
      <bottom style="thin">
        <color auto="1"/>
      </bottom>
      <diagonal/>
    </border>
    <border>
      <left/>
      <right style="thin">
        <color auto="1"/>
      </right>
      <top style="thin">
        <color auto="1"/>
      </top>
      <bottom style="double">
        <color auto="1"/>
      </bottom>
      <diagonal/>
    </border>
    <border>
      <left/>
      <right style="thin">
        <color auto="1"/>
      </right>
      <top style="thin">
        <color auto="1"/>
      </top>
      <bottom/>
      <diagonal/>
    </border>
    <border>
      <left/>
      <right style="medium">
        <color auto="1"/>
      </right>
      <top style="thin">
        <color auto="1"/>
      </top>
      <bottom/>
      <diagonal/>
    </border>
    <border>
      <left/>
      <right style="medium">
        <color indexed="64"/>
      </right>
      <top style="thin">
        <color auto="1"/>
      </top>
      <bottom style="medium">
        <color indexed="64"/>
      </bottom>
      <diagonal/>
    </border>
    <border>
      <left style="thin">
        <color auto="1"/>
      </left>
      <right style="medium">
        <color auto="1"/>
      </right>
      <top style="double">
        <color auto="1"/>
      </top>
      <bottom style="thin">
        <color auto="1"/>
      </bottom>
      <diagonal/>
    </border>
  </borders>
  <cellStyleXfs count="469">
    <xf numFmtId="0" fontId="0" fillId="0" borderId="0"/>
    <xf numFmtId="43" fontId="9" fillId="0" borderId="0" applyFont="0" applyFill="0" applyBorder="0" applyAlignment="0" applyProtection="0"/>
    <xf numFmtId="44" fontId="10" fillId="0" borderId="0" applyFont="0" applyFill="0" applyBorder="0" applyAlignment="0" applyProtection="0"/>
    <xf numFmtId="0" fontId="12" fillId="0" borderId="0" applyNumberFormat="0" applyFill="0" applyBorder="0" applyAlignment="0" applyProtection="0"/>
    <xf numFmtId="0" fontId="13" fillId="0" borderId="10" applyNumberFormat="0" applyFill="0" applyAlignment="0" applyProtection="0"/>
    <xf numFmtId="0" fontId="14" fillId="0" borderId="11" applyNumberFormat="0" applyFill="0" applyAlignment="0" applyProtection="0"/>
    <xf numFmtId="0" fontId="15" fillId="0" borderId="12" applyNumberFormat="0" applyFill="0" applyAlignment="0" applyProtection="0"/>
    <xf numFmtId="0" fontId="15" fillId="0" borderId="0" applyNumberFormat="0" applyFill="0" applyBorder="0" applyAlignment="0" applyProtection="0"/>
    <xf numFmtId="0" fontId="16" fillId="2" borderId="0" applyNumberFormat="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13" applyNumberFormat="0" applyAlignment="0" applyProtection="0"/>
    <xf numFmtId="0" fontId="20" fillId="6" borderId="14" applyNumberFormat="0" applyAlignment="0" applyProtection="0"/>
    <xf numFmtId="0" fontId="21" fillId="6" borderId="13" applyNumberFormat="0" applyAlignment="0" applyProtection="0"/>
    <xf numFmtId="0" fontId="22" fillId="0" borderId="15" applyNumberFormat="0" applyFill="0" applyAlignment="0" applyProtection="0"/>
    <xf numFmtId="0" fontId="23" fillId="7" borderId="16"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18" applyNumberFormat="0" applyFill="0" applyAlignment="0" applyProtection="0"/>
    <xf numFmtId="0" fontId="27"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27" fillId="32" borderId="0" applyNumberFormat="0" applyBorder="0" applyAlignment="0" applyProtection="0"/>
    <xf numFmtId="0" fontId="28" fillId="0" borderId="0">
      <alignment vertical="top"/>
    </xf>
    <xf numFmtId="0" fontId="8" fillId="0" borderId="0"/>
    <xf numFmtId="0" fontId="8" fillId="0" borderId="0"/>
    <xf numFmtId="0" fontId="8" fillId="0" borderId="0"/>
    <xf numFmtId="0" fontId="8" fillId="0" borderId="0"/>
    <xf numFmtId="0" fontId="8" fillId="0" borderId="0"/>
    <xf numFmtId="0" fontId="8" fillId="8" borderId="17" applyNumberFormat="0" applyFont="0" applyAlignment="0" applyProtection="0"/>
    <xf numFmtId="0" fontId="8" fillId="8" borderId="17" applyNumberFormat="0" applyFont="0" applyAlignment="0" applyProtection="0"/>
    <xf numFmtId="0" fontId="8" fillId="8" borderId="17" applyNumberFormat="0" applyFont="0" applyAlignment="0" applyProtection="0"/>
    <xf numFmtId="0" fontId="8" fillId="8" borderId="17" applyNumberFormat="0" applyFont="0" applyAlignment="0" applyProtection="0"/>
    <xf numFmtId="0" fontId="8" fillId="8" borderId="17" applyNumberFormat="0" applyFont="0" applyAlignment="0" applyProtection="0"/>
    <xf numFmtId="0" fontId="29" fillId="34" borderId="0" applyNumberFormat="0" applyBorder="0" applyAlignment="0" applyProtection="0"/>
    <xf numFmtId="0" fontId="29" fillId="35" borderId="0" applyNumberFormat="0" applyBorder="0" applyAlignment="0" applyProtection="0"/>
    <xf numFmtId="0" fontId="29" fillId="36"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29" fillId="37" borderId="0" applyNumberFormat="0" applyBorder="0" applyAlignment="0" applyProtection="0"/>
    <xf numFmtId="0" fontId="29" fillId="40" borderId="0" applyNumberFormat="0" applyBorder="0" applyAlignment="0" applyProtection="0"/>
    <xf numFmtId="0" fontId="29" fillId="43" borderId="0" applyNumberFormat="0" applyBorder="0" applyAlignment="0" applyProtection="0"/>
    <xf numFmtId="0" fontId="30" fillId="44" borderId="0" applyNumberFormat="0" applyBorder="0" applyAlignment="0" applyProtection="0"/>
    <xf numFmtId="0" fontId="30" fillId="41" borderId="0" applyNumberFormat="0" applyBorder="0" applyAlignment="0" applyProtection="0"/>
    <xf numFmtId="0" fontId="30" fillId="42" borderId="0" applyNumberFormat="0" applyBorder="0" applyAlignment="0" applyProtection="0"/>
    <xf numFmtId="0" fontId="30" fillId="45" borderId="0" applyNumberFormat="0" applyBorder="0" applyAlignment="0" applyProtection="0"/>
    <xf numFmtId="0" fontId="30" fillId="46" borderId="0" applyNumberFormat="0" applyBorder="0" applyAlignment="0" applyProtection="0"/>
    <xf numFmtId="0" fontId="30" fillId="47" borderId="0" applyNumberFormat="0" applyBorder="0" applyAlignment="0" applyProtection="0"/>
    <xf numFmtId="0" fontId="30" fillId="48" borderId="0" applyNumberFormat="0" applyBorder="0" applyAlignment="0" applyProtection="0"/>
    <xf numFmtId="0" fontId="30" fillId="49" borderId="0" applyNumberFormat="0" applyBorder="0" applyAlignment="0" applyProtection="0"/>
    <xf numFmtId="0" fontId="30" fillId="50" borderId="0" applyNumberFormat="0" applyBorder="0" applyAlignment="0" applyProtection="0"/>
    <xf numFmtId="0" fontId="30" fillId="45" borderId="0" applyNumberFormat="0" applyBorder="0" applyAlignment="0" applyProtection="0"/>
    <xf numFmtId="0" fontId="30" fillId="46" borderId="0" applyNumberFormat="0" applyBorder="0" applyAlignment="0" applyProtection="0"/>
    <xf numFmtId="0" fontId="30" fillId="51" borderId="0" applyNumberFormat="0" applyBorder="0" applyAlignment="0" applyProtection="0"/>
    <xf numFmtId="0" fontId="31" fillId="35" borderId="0" applyNumberFormat="0" applyBorder="0" applyAlignment="0" applyProtection="0"/>
    <xf numFmtId="0" fontId="32" fillId="52" borderId="19" applyNumberFormat="0" applyAlignment="0" applyProtection="0"/>
    <xf numFmtId="0" fontId="33" fillId="53" borderId="20" applyNumberFormat="0" applyAlignment="0" applyProtection="0"/>
    <xf numFmtId="43" fontId="10" fillId="0" borderId="0" applyFont="0" applyFill="0" applyBorder="0" applyAlignment="0" applyProtection="0"/>
    <xf numFmtId="3" fontId="10" fillId="0" borderId="0"/>
    <xf numFmtId="0" fontId="34" fillId="0" borderId="0" applyNumberFormat="0" applyFill="0" applyBorder="0" applyAlignment="0" applyProtection="0"/>
    <xf numFmtId="0" fontId="35" fillId="36" borderId="0" applyNumberFormat="0" applyBorder="0" applyAlignment="0" applyProtection="0"/>
    <xf numFmtId="0" fontId="36" fillId="0" borderId="21" applyNumberFormat="0" applyFill="0" applyAlignment="0" applyProtection="0"/>
    <xf numFmtId="0" fontId="37" fillId="0" borderId="22" applyNumberFormat="0" applyFill="0" applyAlignment="0" applyProtection="0"/>
    <xf numFmtId="0" fontId="38" fillId="0" borderId="23" applyNumberFormat="0" applyFill="0" applyAlignment="0" applyProtection="0"/>
    <xf numFmtId="0" fontId="38" fillId="0" borderId="0" applyNumberFormat="0" applyFill="0" applyBorder="0" applyAlignment="0" applyProtection="0"/>
    <xf numFmtId="0" fontId="39" fillId="39" borderId="19" applyNumberFormat="0" applyAlignment="0" applyProtection="0"/>
    <xf numFmtId="0" fontId="40" fillId="0" borderId="24" applyNumberFormat="0" applyFill="0" applyAlignment="0" applyProtection="0"/>
    <xf numFmtId="0" fontId="41" fillId="54" borderId="0" applyNumberFormat="0" applyBorder="0" applyAlignment="0" applyProtection="0"/>
    <xf numFmtId="0" fontId="29" fillId="55" borderId="25" applyNumberFormat="0" applyFont="0" applyAlignment="0" applyProtection="0"/>
    <xf numFmtId="0" fontId="42" fillId="52" borderId="26" applyNumberFormat="0" applyAlignment="0" applyProtection="0"/>
    <xf numFmtId="0" fontId="43" fillId="0" borderId="0" applyNumberFormat="0" applyFill="0" applyBorder="0" applyAlignment="0" applyProtection="0"/>
    <xf numFmtId="0" fontId="44" fillId="0" borderId="27" applyNumberFormat="0" applyFill="0" applyAlignment="0" applyProtection="0"/>
    <xf numFmtId="0" fontId="45" fillId="0" borderId="0" applyNumberFormat="0" applyFill="0" applyBorder="0" applyAlignment="0" applyProtection="0"/>
    <xf numFmtId="0" fontId="7" fillId="0" borderId="0"/>
    <xf numFmtId="0" fontId="10" fillId="0" borderId="0"/>
    <xf numFmtId="0" fontId="7" fillId="0" borderId="0"/>
    <xf numFmtId="9" fontId="7" fillId="0" borderId="0" applyFont="0" applyFill="0" applyBorder="0" applyAlignment="0" applyProtection="0"/>
    <xf numFmtId="0" fontId="7" fillId="0" borderId="0"/>
    <xf numFmtId="0" fontId="7" fillId="8" borderId="17"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 fillId="8" borderId="17" applyNumberFormat="0" applyFont="0" applyAlignment="0" applyProtection="0"/>
    <xf numFmtId="0" fontId="6" fillId="8" borderId="17" applyNumberFormat="0" applyFont="0" applyAlignment="0" applyProtection="0"/>
    <xf numFmtId="0" fontId="6" fillId="8" borderId="17" applyNumberFormat="0" applyFont="0" applyAlignment="0" applyProtection="0"/>
    <xf numFmtId="0" fontId="6" fillId="8" borderId="17" applyNumberFormat="0" applyFont="0" applyAlignment="0" applyProtection="0"/>
    <xf numFmtId="0" fontId="6" fillId="8" borderId="17" applyNumberFormat="0" applyFont="0" applyAlignment="0" applyProtection="0"/>
    <xf numFmtId="0" fontId="6" fillId="8" borderId="17" applyNumberFormat="0" applyFont="0" applyAlignment="0" applyProtection="0"/>
    <xf numFmtId="0" fontId="6" fillId="8" borderId="17" applyNumberFormat="0" applyFont="0" applyAlignment="0" applyProtection="0"/>
    <xf numFmtId="0" fontId="6" fillId="8" borderId="17" applyNumberFormat="0" applyFont="0" applyAlignment="0" applyProtection="0"/>
    <xf numFmtId="0" fontId="6" fillId="8" borderId="17" applyNumberFormat="0" applyFont="0" applyAlignment="0" applyProtection="0"/>
    <xf numFmtId="0" fontId="6" fillId="8" borderId="17" applyNumberFormat="0" applyFont="0" applyAlignment="0" applyProtection="0"/>
    <xf numFmtId="0" fontId="6" fillId="8" borderId="17" applyNumberFormat="0" applyFont="0" applyAlignment="0" applyProtection="0"/>
    <xf numFmtId="0" fontId="6" fillId="8" borderId="17" applyNumberFormat="0" applyFont="0" applyAlignment="0" applyProtection="0"/>
    <xf numFmtId="0" fontId="6" fillId="8" borderId="17" applyNumberFormat="0" applyFont="0" applyAlignment="0" applyProtection="0"/>
    <xf numFmtId="0" fontId="6" fillId="8" borderId="17" applyNumberFormat="0" applyFont="0" applyAlignment="0" applyProtection="0"/>
    <xf numFmtId="0" fontId="6" fillId="8" borderId="17" applyNumberFormat="0" applyFont="0" applyAlignment="0" applyProtection="0"/>
    <xf numFmtId="0" fontId="6" fillId="8" borderId="17" applyNumberFormat="0" applyFont="0" applyAlignment="0" applyProtection="0"/>
    <xf numFmtId="0" fontId="6" fillId="8" borderId="17" applyNumberFormat="0" applyFont="0" applyAlignment="0" applyProtection="0"/>
    <xf numFmtId="0" fontId="6" fillId="8" borderId="17" applyNumberFormat="0" applyFont="0" applyAlignment="0" applyProtection="0"/>
    <xf numFmtId="0" fontId="6" fillId="8" borderId="17" applyNumberFormat="0" applyFont="0" applyAlignment="0" applyProtection="0"/>
    <xf numFmtId="0" fontId="6" fillId="8" borderId="17" applyNumberFormat="0" applyFont="0" applyAlignment="0" applyProtection="0"/>
    <xf numFmtId="0" fontId="6" fillId="8" borderId="17" applyNumberFormat="0" applyFont="0" applyAlignment="0" applyProtection="0"/>
    <xf numFmtId="0" fontId="46" fillId="0" borderId="0"/>
    <xf numFmtId="0" fontId="47" fillId="0" borderId="0"/>
    <xf numFmtId="0" fontId="48" fillId="0" borderId="10" applyNumberFormat="0" applyFill="0" applyAlignment="0" applyProtection="0"/>
    <xf numFmtId="0" fontId="49" fillId="0" borderId="11" applyNumberFormat="0" applyFill="0" applyAlignment="0" applyProtection="0"/>
    <xf numFmtId="0" fontId="50" fillId="0" borderId="12" applyNumberFormat="0" applyFill="0" applyAlignment="0" applyProtection="0"/>
    <xf numFmtId="0" fontId="50" fillId="0" borderId="0" applyNumberFormat="0" applyFill="0" applyBorder="0" applyAlignment="0" applyProtection="0"/>
    <xf numFmtId="0" fontId="51" fillId="2" borderId="0" applyNumberFormat="0" applyBorder="0" applyAlignment="0" applyProtection="0"/>
    <xf numFmtId="0" fontId="52" fillId="3" borderId="0" applyNumberFormat="0" applyBorder="0" applyAlignment="0" applyProtection="0"/>
    <xf numFmtId="0" fontId="53" fillId="4" borderId="0" applyNumberFormat="0" applyBorder="0" applyAlignment="0" applyProtection="0"/>
    <xf numFmtId="0" fontId="54" fillId="5" borderId="13" applyNumberFormat="0" applyAlignment="0" applyProtection="0"/>
    <xf numFmtId="0" fontId="55" fillId="6" borderId="14" applyNumberFormat="0" applyAlignment="0" applyProtection="0"/>
    <xf numFmtId="0" fontId="56" fillId="6" borderId="13" applyNumberFormat="0" applyAlignment="0" applyProtection="0"/>
    <xf numFmtId="0" fontId="57" fillId="0" borderId="15" applyNumberFormat="0" applyFill="0" applyAlignment="0" applyProtection="0"/>
    <xf numFmtId="0" fontId="58" fillId="7" borderId="16" applyNumberFormat="0" applyAlignment="0" applyProtection="0"/>
    <xf numFmtId="0" fontId="59" fillId="0" borderId="0" applyNumberFormat="0" applyFill="0" applyBorder="0" applyAlignment="0" applyProtection="0"/>
    <xf numFmtId="0" fontId="47" fillId="8" borderId="17" applyNumberFormat="0" applyFont="0" applyAlignment="0" applyProtection="0"/>
    <xf numFmtId="0" fontId="60" fillId="0" borderId="0" applyNumberFormat="0" applyFill="0" applyBorder="0" applyAlignment="0" applyProtection="0"/>
    <xf numFmtId="0" fontId="61" fillId="0" borderId="18" applyNumberFormat="0" applyFill="0" applyAlignment="0" applyProtection="0"/>
    <xf numFmtId="0" fontId="62"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62" fillId="28" borderId="0" applyNumberFormat="0" applyBorder="0" applyAlignment="0" applyProtection="0"/>
    <xf numFmtId="0" fontId="62"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62" fillId="32" borderId="0" applyNumberFormat="0" applyBorder="0" applyAlignment="0" applyProtection="0"/>
    <xf numFmtId="0" fontId="63"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5" fillId="8" borderId="17" applyNumberFormat="0" applyFont="0" applyAlignment="0" applyProtection="0"/>
    <xf numFmtId="0" fontId="5" fillId="8" borderId="17" applyNumberFormat="0" applyFont="0" applyAlignment="0" applyProtection="0"/>
    <xf numFmtId="0" fontId="5" fillId="8" borderId="17" applyNumberFormat="0" applyFont="0" applyAlignment="0" applyProtection="0"/>
    <xf numFmtId="0" fontId="5" fillId="8" borderId="17" applyNumberFormat="0" applyFont="0" applyAlignment="0" applyProtection="0"/>
    <xf numFmtId="0" fontId="5" fillId="8" borderId="17" applyNumberFormat="0" applyFont="0" applyAlignment="0" applyProtection="0"/>
    <xf numFmtId="0" fontId="5" fillId="8" borderId="17" applyNumberFormat="0" applyFont="0" applyAlignment="0" applyProtection="0"/>
    <xf numFmtId="0" fontId="5" fillId="8" borderId="17" applyNumberFormat="0" applyFont="0" applyAlignment="0" applyProtection="0"/>
    <xf numFmtId="0" fontId="5" fillId="8" borderId="17" applyNumberFormat="0" applyFont="0" applyAlignment="0" applyProtection="0"/>
    <xf numFmtId="0" fontId="5" fillId="8" borderId="17" applyNumberFormat="0" applyFont="0" applyAlignment="0" applyProtection="0"/>
    <xf numFmtId="0" fontId="5" fillId="8" borderId="17" applyNumberFormat="0" applyFont="0" applyAlignment="0" applyProtection="0"/>
    <xf numFmtId="0" fontId="5" fillId="8" borderId="17" applyNumberFormat="0" applyFont="0" applyAlignment="0" applyProtection="0"/>
    <xf numFmtId="0" fontId="5" fillId="8" borderId="17" applyNumberFormat="0" applyFont="0" applyAlignment="0" applyProtection="0"/>
    <xf numFmtId="0" fontId="5" fillId="8" borderId="17" applyNumberFormat="0" applyFont="0" applyAlignment="0" applyProtection="0"/>
    <xf numFmtId="0" fontId="5" fillId="8" borderId="17" applyNumberFormat="0" applyFont="0" applyAlignment="0" applyProtection="0"/>
    <xf numFmtId="0" fontId="5" fillId="8" borderId="17" applyNumberFormat="0" applyFont="0" applyAlignment="0" applyProtection="0"/>
    <xf numFmtId="0" fontId="5" fillId="8" borderId="17" applyNumberFormat="0" applyFont="0" applyAlignment="0" applyProtection="0"/>
    <xf numFmtId="0" fontId="5" fillId="8" borderId="17" applyNumberFormat="0" applyFont="0" applyAlignment="0" applyProtection="0"/>
    <xf numFmtId="0" fontId="5" fillId="8" borderId="17" applyNumberFormat="0" applyFont="0" applyAlignment="0" applyProtection="0"/>
    <xf numFmtId="0" fontId="5" fillId="8" borderId="17" applyNumberFormat="0" applyFont="0" applyAlignment="0" applyProtection="0"/>
    <xf numFmtId="0" fontId="5" fillId="8" borderId="17" applyNumberFormat="0" applyFont="0" applyAlignment="0" applyProtection="0"/>
    <xf numFmtId="0" fontId="5" fillId="8" borderId="17" applyNumberFormat="0" applyFont="0" applyAlignment="0" applyProtection="0"/>
    <xf numFmtId="0" fontId="5" fillId="8" borderId="17" applyNumberFormat="0" applyFont="0" applyAlignment="0" applyProtection="0"/>
    <xf numFmtId="0" fontId="5" fillId="8" borderId="17" applyNumberFormat="0" applyFont="0" applyAlignment="0" applyProtection="0"/>
    <xf numFmtId="0" fontId="5" fillId="8" borderId="17" applyNumberFormat="0" applyFont="0" applyAlignment="0" applyProtection="0"/>
    <xf numFmtId="0" fontId="46"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10" fillId="0" borderId="0"/>
    <xf numFmtId="0" fontId="10" fillId="0" borderId="0"/>
    <xf numFmtId="0" fontId="10" fillId="0" borderId="0"/>
    <xf numFmtId="0" fontId="10" fillId="0" borderId="0"/>
    <xf numFmtId="0" fontId="4" fillId="8" borderId="17" applyNumberFormat="0" applyFont="0" applyAlignment="0" applyProtection="0"/>
    <xf numFmtId="0" fontId="4" fillId="8" borderId="17" applyNumberFormat="0" applyFont="0" applyAlignment="0" applyProtection="0"/>
    <xf numFmtId="0" fontId="4" fillId="8" borderId="17" applyNumberFormat="0" applyFont="0" applyAlignment="0" applyProtection="0"/>
    <xf numFmtId="0" fontId="4" fillId="8" borderId="17" applyNumberFormat="0" applyFont="0" applyAlignment="0" applyProtection="0"/>
    <xf numFmtId="0" fontId="4" fillId="8" borderId="17" applyNumberFormat="0" applyFont="0" applyAlignment="0" applyProtection="0"/>
    <xf numFmtId="0" fontId="4" fillId="8" borderId="17" applyNumberFormat="0" applyFont="0" applyAlignment="0" applyProtection="0"/>
    <xf numFmtId="0" fontId="4" fillId="8" borderId="17" applyNumberFormat="0" applyFont="0" applyAlignment="0" applyProtection="0"/>
    <xf numFmtId="0" fontId="4" fillId="8" borderId="17" applyNumberFormat="0" applyFont="0" applyAlignment="0" applyProtection="0"/>
    <xf numFmtId="0" fontId="4" fillId="8" borderId="17" applyNumberFormat="0" applyFont="0" applyAlignment="0" applyProtection="0"/>
    <xf numFmtId="0" fontId="4" fillId="8" borderId="17" applyNumberFormat="0" applyFont="0" applyAlignment="0" applyProtection="0"/>
    <xf numFmtId="0" fontId="4" fillId="8" borderId="17" applyNumberFormat="0" applyFont="0" applyAlignment="0" applyProtection="0"/>
    <xf numFmtId="0" fontId="4" fillId="8" borderId="17" applyNumberFormat="0" applyFont="0" applyAlignment="0" applyProtection="0"/>
    <xf numFmtId="0" fontId="4" fillId="8" borderId="17" applyNumberFormat="0" applyFont="0" applyAlignment="0" applyProtection="0"/>
    <xf numFmtId="0" fontId="4" fillId="8" borderId="17" applyNumberFormat="0" applyFont="0" applyAlignment="0" applyProtection="0"/>
    <xf numFmtId="0" fontId="4" fillId="8" borderId="17" applyNumberFormat="0" applyFont="0" applyAlignment="0" applyProtection="0"/>
    <xf numFmtId="0" fontId="4" fillId="8" borderId="17" applyNumberFormat="0" applyFont="0" applyAlignment="0" applyProtection="0"/>
    <xf numFmtId="0" fontId="4" fillId="8" borderId="17" applyNumberFormat="0" applyFont="0" applyAlignment="0" applyProtection="0"/>
    <xf numFmtId="0" fontId="4" fillId="8" borderId="17" applyNumberFormat="0" applyFont="0" applyAlignment="0" applyProtection="0"/>
    <xf numFmtId="0" fontId="4" fillId="8" borderId="17" applyNumberFormat="0" applyFont="0" applyAlignment="0" applyProtection="0"/>
    <xf numFmtId="0" fontId="4" fillId="8" borderId="17" applyNumberFormat="0" applyFont="0" applyAlignment="0" applyProtection="0"/>
    <xf numFmtId="0" fontId="4" fillId="8" borderId="17" applyNumberFormat="0" applyFont="0" applyAlignment="0" applyProtection="0"/>
    <xf numFmtId="0" fontId="4" fillId="8" borderId="17" applyNumberFormat="0" applyFont="0" applyAlignment="0" applyProtection="0"/>
    <xf numFmtId="0" fontId="4" fillId="8" borderId="17" applyNumberFormat="0" applyFont="0" applyAlignment="0" applyProtection="0"/>
    <xf numFmtId="0" fontId="4" fillId="8" borderId="17" applyNumberFormat="0" applyFont="0" applyAlignment="0" applyProtection="0"/>
    <xf numFmtId="0" fontId="46"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3" fillId="8" borderId="17"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2" fillId="8" borderId="17" applyNumberFormat="0" applyFont="0" applyAlignment="0" applyProtection="0"/>
    <xf numFmtId="0" fontId="2" fillId="8" borderId="17" applyNumberFormat="0" applyFont="0" applyAlignment="0" applyProtection="0"/>
    <xf numFmtId="0" fontId="2" fillId="8" borderId="17" applyNumberFormat="0" applyFont="0" applyAlignment="0" applyProtection="0"/>
    <xf numFmtId="0" fontId="2" fillId="8" borderId="17" applyNumberFormat="0" applyFont="0" applyAlignment="0" applyProtection="0"/>
    <xf numFmtId="0" fontId="2" fillId="8" borderId="17" applyNumberFormat="0" applyFont="0" applyAlignment="0" applyProtection="0"/>
    <xf numFmtId="0" fontId="2" fillId="8" borderId="17" applyNumberFormat="0" applyFont="0" applyAlignment="0" applyProtection="0"/>
    <xf numFmtId="0" fontId="2" fillId="8" borderId="17" applyNumberFormat="0" applyFont="0" applyAlignment="0" applyProtection="0"/>
    <xf numFmtId="0" fontId="2" fillId="8" borderId="17" applyNumberFormat="0" applyFont="0" applyAlignment="0" applyProtection="0"/>
    <xf numFmtId="0" fontId="2" fillId="8" borderId="17" applyNumberFormat="0" applyFont="0" applyAlignment="0" applyProtection="0"/>
    <xf numFmtId="0" fontId="2" fillId="8" borderId="17" applyNumberFormat="0" applyFont="0" applyAlignment="0" applyProtection="0"/>
    <xf numFmtId="0" fontId="2" fillId="8" borderId="17" applyNumberFormat="0" applyFont="0" applyAlignment="0" applyProtection="0"/>
    <xf numFmtId="0" fontId="2" fillId="8" borderId="17" applyNumberFormat="0" applyFont="0" applyAlignment="0" applyProtection="0"/>
    <xf numFmtId="0" fontId="2" fillId="8" borderId="17" applyNumberFormat="0" applyFont="0" applyAlignment="0" applyProtection="0"/>
    <xf numFmtId="0" fontId="2" fillId="8" borderId="17" applyNumberFormat="0" applyFont="0" applyAlignment="0" applyProtection="0"/>
    <xf numFmtId="0" fontId="2" fillId="8" borderId="17" applyNumberFormat="0" applyFont="0" applyAlignment="0" applyProtection="0"/>
    <xf numFmtId="0" fontId="2" fillId="8" borderId="17" applyNumberFormat="0" applyFont="0" applyAlignment="0" applyProtection="0"/>
    <xf numFmtId="0" fontId="2" fillId="8" borderId="17" applyNumberFormat="0" applyFont="0" applyAlignment="0" applyProtection="0"/>
    <xf numFmtId="0" fontId="2" fillId="8" borderId="17" applyNumberFormat="0" applyFont="0" applyAlignment="0" applyProtection="0"/>
    <xf numFmtId="0" fontId="2" fillId="8" borderId="17" applyNumberFormat="0" applyFont="0" applyAlignment="0" applyProtection="0"/>
    <xf numFmtId="0" fontId="2" fillId="8" borderId="17" applyNumberFormat="0" applyFont="0" applyAlignment="0" applyProtection="0"/>
    <xf numFmtId="0" fontId="2" fillId="8" borderId="17" applyNumberFormat="0" applyFont="0" applyAlignment="0" applyProtection="0"/>
    <xf numFmtId="0" fontId="2" fillId="8" borderId="17" applyNumberFormat="0" applyFont="0" applyAlignment="0" applyProtection="0"/>
    <xf numFmtId="0" fontId="2" fillId="8" borderId="17" applyNumberFormat="0" applyFont="0" applyAlignment="0" applyProtection="0"/>
    <xf numFmtId="0" fontId="2" fillId="8" borderId="17" applyNumberFormat="0" applyFont="0" applyAlignment="0" applyProtection="0"/>
    <xf numFmtId="0" fontId="46"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8" borderId="17"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0" fillId="0" borderId="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8" borderId="17"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cellStyleXfs>
  <cellXfs count="201">
    <xf numFmtId="0" fontId="0" fillId="0" borderId="0" xfId="0"/>
    <xf numFmtId="44" fontId="11" fillId="0" borderId="0" xfId="2" applyFont="1"/>
    <xf numFmtId="165" fontId="0" fillId="0" borderId="0" xfId="1" applyNumberFormat="1" applyFont="1"/>
    <xf numFmtId="164" fontId="0" fillId="0" borderId="0" xfId="2" applyNumberFormat="1" applyFont="1"/>
    <xf numFmtId="164" fontId="11" fillId="0" borderId="0" xfId="2" applyNumberFormat="1" applyFont="1"/>
    <xf numFmtId="0" fontId="11" fillId="33" borderId="30" xfId="0" applyFont="1" applyFill="1" applyBorder="1" applyAlignment="1">
      <alignment horizontal="center"/>
    </xf>
    <xf numFmtId="165" fontId="0" fillId="0" borderId="29" xfId="1" applyNumberFormat="1" applyFont="1" applyBorder="1"/>
    <xf numFmtId="0" fontId="11" fillId="33" borderId="0" xfId="0" applyFont="1" applyFill="1" applyBorder="1" applyAlignment="1">
      <alignment horizontal="left"/>
    </xf>
    <xf numFmtId="165" fontId="0" fillId="0" borderId="0" xfId="1" applyNumberFormat="1" applyFont="1" applyBorder="1"/>
    <xf numFmtId="165" fontId="11" fillId="0" borderId="29" xfId="1" applyNumberFormat="1" applyFont="1" applyBorder="1"/>
    <xf numFmtId="165" fontId="0" fillId="0" borderId="30" xfId="1" applyNumberFormat="1" applyFont="1" applyFill="1" applyBorder="1"/>
    <xf numFmtId="165" fontId="0" fillId="0" borderId="31" xfId="1" applyNumberFormat="1" applyFont="1" applyBorder="1"/>
    <xf numFmtId="165" fontId="0" fillId="0" borderId="34" xfId="1" applyNumberFormat="1" applyFont="1" applyBorder="1"/>
    <xf numFmtId="165" fontId="0" fillId="0" borderId="32" xfId="1" applyNumberFormat="1" applyFont="1" applyFill="1" applyBorder="1"/>
    <xf numFmtId="44" fontId="11" fillId="33" borderId="37" xfId="2" applyFont="1" applyFill="1" applyBorder="1" applyAlignment="1">
      <alignment horizontal="center"/>
    </xf>
    <xf numFmtId="164" fontId="11" fillId="33" borderId="36" xfId="2" applyNumberFormat="1" applyFont="1" applyFill="1" applyBorder="1" applyAlignment="1">
      <alignment horizontal="center" wrapText="1"/>
    </xf>
    <xf numFmtId="164" fontId="0" fillId="0" borderId="42" xfId="2" applyNumberFormat="1" applyFont="1" applyBorder="1"/>
    <xf numFmtId="0" fontId="11" fillId="33" borderId="0" xfId="0" applyFont="1" applyFill="1" applyBorder="1" applyAlignment="1">
      <alignment horizontal="center"/>
    </xf>
    <xf numFmtId="164" fontId="0" fillId="0" borderId="30" xfId="2" applyNumberFormat="1" applyFont="1" applyFill="1" applyBorder="1"/>
    <xf numFmtId="44" fontId="0" fillId="33" borderId="4" xfId="2" applyFont="1" applyFill="1" applyBorder="1"/>
    <xf numFmtId="0" fontId="11" fillId="33" borderId="28" xfId="0" applyFont="1" applyFill="1" applyBorder="1"/>
    <xf numFmtId="164" fontId="11" fillId="0" borderId="29" xfId="2" quotePrefix="1" applyNumberFormat="1" applyFont="1" applyBorder="1" applyAlignment="1">
      <alignment horizontal="left" indent="1"/>
    </xf>
    <xf numFmtId="0" fontId="11" fillId="33" borderId="29" xfId="0" applyFont="1" applyFill="1" applyBorder="1"/>
    <xf numFmtId="0" fontId="0" fillId="0" borderId="29" xfId="0" applyFont="1" applyBorder="1"/>
    <xf numFmtId="0" fontId="11" fillId="33" borderId="29" xfId="0" applyFont="1" applyFill="1" applyBorder="1" applyAlignment="1">
      <alignment horizontal="left"/>
    </xf>
    <xf numFmtId="164" fontId="0" fillId="0" borderId="29" xfId="2" quotePrefix="1" applyNumberFormat="1" applyFont="1" applyBorder="1" applyAlignment="1">
      <alignment horizontal="left"/>
    </xf>
    <xf numFmtId="0" fontId="11" fillId="0" borderId="0" xfId="0" applyFont="1"/>
    <xf numFmtId="164" fontId="0" fillId="0" borderId="0" xfId="2" quotePrefix="1" applyNumberFormat="1" applyFont="1" applyBorder="1" applyAlignment="1">
      <alignment horizontal="left"/>
    </xf>
    <xf numFmtId="165" fontId="11" fillId="0" borderId="0" xfId="1" applyNumberFormat="1" applyFont="1" applyBorder="1"/>
    <xf numFmtId="0" fontId="0" fillId="0" borderId="0" xfId="0" applyFont="1" applyBorder="1"/>
    <xf numFmtId="0" fontId="0" fillId="0" borderId="0" xfId="0" applyFont="1"/>
    <xf numFmtId="44" fontId="0" fillId="0" borderId="0" xfId="2" applyFont="1"/>
    <xf numFmtId="0" fontId="0" fillId="0" borderId="29" xfId="0" quotePrefix="1" applyFont="1" applyBorder="1" applyAlignment="1">
      <alignment horizontal="left"/>
    </xf>
    <xf numFmtId="0" fontId="0" fillId="0" borderId="29" xfId="0" applyFont="1" applyFill="1" applyBorder="1"/>
    <xf numFmtId="0" fontId="0" fillId="0" borderId="0" xfId="0" applyFont="1" applyFill="1"/>
    <xf numFmtId="0" fontId="0" fillId="0" borderId="29" xfId="0" applyFont="1" applyFill="1" applyBorder="1" applyAlignment="1">
      <alignment horizontal="left"/>
    </xf>
    <xf numFmtId="165" fontId="0" fillId="0" borderId="0" xfId="1" applyNumberFormat="1" applyFont="1" applyFill="1" applyBorder="1"/>
    <xf numFmtId="44" fontId="0" fillId="0" borderId="0" xfId="2" applyFont="1" applyFill="1" applyBorder="1"/>
    <xf numFmtId="165" fontId="0" fillId="0" borderId="34" xfId="1" applyNumberFormat="1" applyFont="1" applyFill="1" applyBorder="1"/>
    <xf numFmtId="44" fontId="0" fillId="0" borderId="8" xfId="2" applyFont="1" applyFill="1" applyBorder="1"/>
    <xf numFmtId="44" fontId="0" fillId="0" borderId="8" xfId="2" applyFont="1" applyBorder="1"/>
    <xf numFmtId="44" fontId="11" fillId="0" borderId="34" xfId="2" applyFont="1" applyFill="1" applyBorder="1" applyAlignment="1">
      <alignment horizontal="center"/>
    </xf>
    <xf numFmtId="0" fontId="68" fillId="33" borderId="33" xfId="0" applyFont="1" applyFill="1" applyBorder="1"/>
    <xf numFmtId="0" fontId="67" fillId="0" borderId="0" xfId="0" applyFont="1" applyBorder="1"/>
    <xf numFmtId="0" fontId="67" fillId="0" borderId="0" xfId="0" quotePrefix="1" applyFont="1" applyBorder="1" applyAlignment="1">
      <alignment horizontal="left"/>
    </xf>
    <xf numFmtId="0" fontId="67" fillId="0" borderId="0" xfId="0" applyFont="1" applyFill="1" applyBorder="1"/>
    <xf numFmtId="0" fontId="67" fillId="0" borderId="0" xfId="0" quotePrefix="1" applyFont="1" applyFill="1" applyBorder="1" applyAlignment="1">
      <alignment horizontal="left"/>
    </xf>
    <xf numFmtId="0" fontId="67" fillId="0" borderId="0" xfId="0" applyFont="1" applyFill="1" applyBorder="1" applyAlignment="1">
      <alignment horizontal="left"/>
    </xf>
    <xf numFmtId="0" fontId="67" fillId="0" borderId="0" xfId="0" applyFont="1" applyBorder="1" applyAlignment="1">
      <alignment horizontal="left"/>
    </xf>
    <xf numFmtId="164" fontId="68" fillId="0" borderId="0" xfId="2" quotePrefix="1" applyNumberFormat="1" applyFont="1" applyBorder="1" applyAlignment="1">
      <alignment horizontal="left" indent="1"/>
    </xf>
    <xf numFmtId="164" fontId="68" fillId="0" borderId="0" xfId="2" quotePrefix="1" applyNumberFormat="1" applyFont="1" applyBorder="1" applyAlignment="1">
      <alignment horizontal="left"/>
    </xf>
    <xf numFmtId="0" fontId="68" fillId="33" borderId="0" xfId="0" applyFont="1" applyFill="1" applyBorder="1"/>
    <xf numFmtId="165" fontId="67" fillId="0" borderId="34" xfId="1" applyNumberFormat="1" applyFont="1" applyBorder="1"/>
    <xf numFmtId="41" fontId="11" fillId="0" borderId="0" xfId="2" applyNumberFormat="1" applyFont="1"/>
    <xf numFmtId="0" fontId="0" fillId="0" borderId="29" xfId="0" quotePrefix="1" applyFont="1" applyFill="1" applyBorder="1" applyAlignment="1">
      <alignment horizontal="left"/>
    </xf>
    <xf numFmtId="165" fontId="11" fillId="0" borderId="0" xfId="1" applyNumberFormat="1" applyFont="1" applyFill="1" applyBorder="1" applyAlignment="1">
      <alignment horizontal="center"/>
    </xf>
    <xf numFmtId="0" fontId="11" fillId="0" borderId="0" xfId="0" applyFont="1" applyFill="1"/>
    <xf numFmtId="41" fontId="0" fillId="0" borderId="0" xfId="0" applyNumberFormat="1" applyFont="1" applyFill="1"/>
    <xf numFmtId="41" fontId="0" fillId="0" borderId="0" xfId="1" applyNumberFormat="1" applyFont="1" applyFill="1" applyBorder="1" applyAlignment="1"/>
    <xf numFmtId="41" fontId="0" fillId="0" borderId="0" xfId="2" applyNumberFormat="1" applyFont="1" applyFill="1"/>
    <xf numFmtId="41" fontId="0" fillId="0" borderId="0" xfId="1" applyNumberFormat="1" applyFont="1"/>
    <xf numFmtId="41" fontId="11" fillId="0" borderId="0" xfId="0" applyNumberFormat="1" applyFont="1"/>
    <xf numFmtId="41" fontId="0" fillId="0" borderId="0" xfId="0" applyNumberFormat="1" applyFont="1" applyFill="1" applyBorder="1"/>
    <xf numFmtId="41" fontId="11" fillId="0" borderId="0" xfId="2" applyNumberFormat="1" applyFont="1" applyFill="1"/>
    <xf numFmtId="165" fontId="0" fillId="56" borderId="3" xfId="1" applyNumberFormat="1" applyFont="1" applyFill="1" applyBorder="1"/>
    <xf numFmtId="165" fontId="0" fillId="56" borderId="4" xfId="1" applyNumberFormat="1" applyFont="1" applyFill="1" applyBorder="1"/>
    <xf numFmtId="43" fontId="69" fillId="0" borderId="0" xfId="0" applyNumberFormat="1" applyFont="1"/>
    <xf numFmtId="43" fontId="69" fillId="0" borderId="0" xfId="1" applyNumberFormat="1" applyFont="1" applyFill="1"/>
    <xf numFmtId="43" fontId="11" fillId="0" borderId="0" xfId="1" applyNumberFormat="1" applyFont="1" applyFill="1"/>
    <xf numFmtId="43" fontId="11" fillId="0" borderId="43" xfId="2" applyNumberFormat="1" applyFont="1" applyBorder="1"/>
    <xf numFmtId="43" fontId="11" fillId="0" borderId="0" xfId="0" applyNumberFormat="1" applyFont="1" applyAlignment="1"/>
    <xf numFmtId="0" fontId="68" fillId="0" borderId="0" xfId="0" applyFont="1" applyFill="1" applyBorder="1" applyAlignment="1">
      <alignment horizontal="left"/>
    </xf>
    <xf numFmtId="43" fontId="11" fillId="0" borderId="0" xfId="0" applyNumberFormat="1" applyFont="1"/>
    <xf numFmtId="43" fontId="11" fillId="0" borderId="0" xfId="0" applyNumberFormat="1" applyFont="1" applyFill="1" applyBorder="1"/>
    <xf numFmtId="41" fontId="11" fillId="0" borderId="0" xfId="2" applyNumberFormat="1" applyFont="1" applyFill="1" applyBorder="1"/>
    <xf numFmtId="41" fontId="11" fillId="0" borderId="0" xfId="0" applyNumberFormat="1" applyFont="1" applyFill="1" applyBorder="1" applyAlignment="1">
      <alignment horizontal="left" vertical="top"/>
    </xf>
    <xf numFmtId="41" fontId="11" fillId="0" borderId="0" xfId="0" applyNumberFormat="1" applyFont="1" applyFill="1" applyBorder="1"/>
    <xf numFmtId="0" fontId="0" fillId="0" borderId="0" xfId="0" applyFont="1" applyFill="1" applyBorder="1"/>
    <xf numFmtId="0" fontId="0" fillId="0" borderId="0" xfId="0" applyFont="1" applyFill="1" applyBorder="1" applyAlignment="1">
      <alignment horizontal="left"/>
    </xf>
    <xf numFmtId="0" fontId="67" fillId="0" borderId="30" xfId="0" applyFont="1" applyFill="1" applyBorder="1"/>
    <xf numFmtId="0" fontId="66" fillId="0" borderId="0" xfId="0" applyFont="1" applyFill="1" applyBorder="1"/>
    <xf numFmtId="41" fontId="0" fillId="0" borderId="0" xfId="1" applyNumberFormat="1" applyFont="1" applyFill="1" applyBorder="1"/>
    <xf numFmtId="41" fontId="0" fillId="0" borderId="45" xfId="1" applyNumberFormat="1" applyFont="1" applyFill="1" applyBorder="1"/>
    <xf numFmtId="164" fontId="11" fillId="56" borderId="9" xfId="2" applyNumberFormat="1" applyFont="1" applyFill="1" applyBorder="1"/>
    <xf numFmtId="164" fontId="0" fillId="56" borderId="6" xfId="2" applyNumberFormat="1" applyFont="1" applyFill="1" applyBorder="1" applyAlignment="1">
      <alignment horizontal="right"/>
    </xf>
    <xf numFmtId="44" fontId="11" fillId="56" borderId="44" xfId="2" applyFont="1" applyFill="1" applyBorder="1" applyAlignment="1">
      <alignment horizontal="center"/>
    </xf>
    <xf numFmtId="44" fontId="11" fillId="56" borderId="1" xfId="2" applyFont="1" applyFill="1" applyBorder="1" applyAlignment="1">
      <alignment horizontal="center"/>
    </xf>
    <xf numFmtId="165" fontId="0" fillId="56" borderId="3" xfId="1" applyNumberFormat="1" applyFont="1" applyFill="1" applyBorder="1" applyAlignment="1"/>
    <xf numFmtId="164" fontId="0" fillId="56" borderId="2" xfId="2" applyNumberFormat="1" applyFont="1" applyFill="1" applyBorder="1"/>
    <xf numFmtId="165" fontId="0" fillId="56" borderId="2" xfId="1" applyNumberFormat="1" applyFont="1" applyFill="1" applyBorder="1"/>
    <xf numFmtId="165" fontId="0" fillId="56" borderId="5" xfId="1" applyNumberFormat="1" applyFont="1" applyFill="1" applyBorder="1" applyAlignment="1"/>
    <xf numFmtId="164" fontId="11" fillId="56" borderId="6" xfId="2" applyNumberFormat="1" applyFont="1" applyFill="1" applyBorder="1" applyAlignment="1">
      <alignment horizontal="right"/>
    </xf>
    <xf numFmtId="164" fontId="0" fillId="56" borderId="7" xfId="2" applyNumberFormat="1" applyFont="1" applyFill="1" applyBorder="1"/>
    <xf numFmtId="41" fontId="0" fillId="0" borderId="4" xfId="1" applyNumberFormat="1" applyFont="1" applyFill="1" applyBorder="1" applyAlignment="1"/>
    <xf numFmtId="0" fontId="0" fillId="0" borderId="4" xfId="0" applyFont="1" applyBorder="1" applyAlignment="1">
      <alignment horizontal="left"/>
    </xf>
    <xf numFmtId="0" fontId="0" fillId="0" borderId="4" xfId="0" applyFont="1" applyFill="1" applyBorder="1"/>
    <xf numFmtId="164" fontId="0" fillId="56" borderId="3" xfId="2" applyNumberFormat="1" applyFont="1" applyFill="1" applyBorder="1" applyAlignment="1">
      <alignment horizontal="center"/>
    </xf>
    <xf numFmtId="165" fontId="0" fillId="56" borderId="4" xfId="1" applyNumberFormat="1" applyFont="1" applyFill="1" applyBorder="1" applyAlignment="1"/>
    <xf numFmtId="0" fontId="0" fillId="56" borderId="0" xfId="0" applyFont="1" applyFill="1"/>
    <xf numFmtId="165" fontId="0" fillId="56" borderId="0" xfId="1" applyNumberFormat="1" applyFont="1" applyFill="1" applyBorder="1"/>
    <xf numFmtId="44" fontId="0" fillId="33" borderId="2" xfId="2" applyFont="1" applyFill="1" applyBorder="1"/>
    <xf numFmtId="0" fontId="0" fillId="0" borderId="30" xfId="0" applyFont="1" applyBorder="1"/>
    <xf numFmtId="0" fontId="11" fillId="0" borderId="30" xfId="0" applyFont="1" applyBorder="1"/>
    <xf numFmtId="0" fontId="68" fillId="33" borderId="36" xfId="0" applyFont="1" applyFill="1" applyBorder="1"/>
    <xf numFmtId="0" fontId="67" fillId="0" borderId="30" xfId="0" quotePrefix="1" applyFont="1" applyBorder="1" applyAlignment="1">
      <alignment horizontal="left"/>
    </xf>
    <xf numFmtId="164" fontId="68" fillId="0" borderId="30" xfId="2" quotePrefix="1" applyNumberFormat="1" applyFont="1" applyBorder="1" applyAlignment="1">
      <alignment horizontal="left" indent="1"/>
    </xf>
    <xf numFmtId="164" fontId="68" fillId="0" borderId="30" xfId="2" quotePrefix="1" applyNumberFormat="1" applyFont="1" applyBorder="1" applyAlignment="1">
      <alignment horizontal="left"/>
    </xf>
    <xf numFmtId="0" fontId="68" fillId="33" borderId="30" xfId="0" applyFont="1" applyFill="1" applyBorder="1"/>
    <xf numFmtId="0" fontId="67" fillId="0" borderId="30" xfId="0" applyFont="1" applyBorder="1"/>
    <xf numFmtId="164" fontId="0" fillId="0" borderId="30" xfId="2" applyNumberFormat="1" applyFont="1" applyBorder="1"/>
    <xf numFmtId="165" fontId="0" fillId="0" borderId="30" xfId="1" applyNumberFormat="1" applyFont="1" applyBorder="1"/>
    <xf numFmtId="0" fontId="67" fillId="0" borderId="30" xfId="0" quotePrefix="1" applyFont="1" applyFill="1" applyBorder="1" applyAlignment="1">
      <alignment horizontal="left"/>
    </xf>
    <xf numFmtId="0" fontId="67" fillId="0" borderId="30" xfId="0" applyFont="1" applyFill="1" applyBorder="1" applyAlignment="1">
      <alignment horizontal="left"/>
    </xf>
    <xf numFmtId="0" fontId="0" fillId="0" borderId="4" xfId="0" applyFont="1" applyFill="1" applyBorder="1" applyAlignment="1">
      <alignment horizontal="left"/>
    </xf>
    <xf numFmtId="164" fontId="0" fillId="33" borderId="52" xfId="2" applyNumberFormat="1" applyFont="1" applyFill="1" applyBorder="1"/>
    <xf numFmtId="44" fontId="11" fillId="33" borderId="36" xfId="2" applyFont="1" applyFill="1" applyBorder="1" applyAlignment="1">
      <alignment horizontal="center"/>
    </xf>
    <xf numFmtId="44" fontId="0" fillId="33" borderId="38" xfId="2" applyFont="1" applyFill="1" applyBorder="1"/>
    <xf numFmtId="0" fontId="11" fillId="0" borderId="0" xfId="0" quotePrefix="1" applyFont="1" applyAlignment="1">
      <alignment horizontal="left" wrapText="1"/>
    </xf>
    <xf numFmtId="0" fontId="0" fillId="0" borderId="0" xfId="0" applyFont="1" applyAlignment="1">
      <alignment wrapText="1"/>
    </xf>
    <xf numFmtId="41" fontId="0" fillId="0" borderId="0" xfId="2" applyNumberFormat="1" applyFont="1" applyFill="1" applyBorder="1" applyAlignment="1">
      <alignment horizontal="center"/>
    </xf>
    <xf numFmtId="41" fontId="11" fillId="0" borderId="0" xfId="0" applyNumberFormat="1" applyFont="1" applyFill="1" applyAlignment="1">
      <alignment horizontal="center" wrapText="1"/>
    </xf>
    <xf numFmtId="0" fontId="11" fillId="0" borderId="0" xfId="0" applyFont="1" applyFill="1" applyAlignment="1">
      <alignment horizontal="center" wrapText="1"/>
    </xf>
    <xf numFmtId="0" fontId="0" fillId="0" borderId="0" xfId="0" applyFill="1" applyAlignment="1">
      <alignment horizontal="center" wrapText="1"/>
    </xf>
    <xf numFmtId="0" fontId="0" fillId="0" borderId="0" xfId="0" applyFill="1" applyAlignment="1">
      <alignment wrapText="1"/>
    </xf>
    <xf numFmtId="164" fontId="11" fillId="56" borderId="6" xfId="2" applyNumberFormat="1" applyFont="1" applyFill="1" applyBorder="1"/>
    <xf numFmtId="164" fontId="11" fillId="56" borderId="41" xfId="2" applyNumberFormat="1" applyFont="1" applyFill="1" applyBorder="1"/>
    <xf numFmtId="164" fontId="11" fillId="56" borderId="53" xfId="2" applyNumberFormat="1" applyFont="1" applyFill="1" applyBorder="1"/>
    <xf numFmtId="165" fontId="0" fillId="56" borderId="30" xfId="1" applyNumberFormat="1" applyFont="1" applyFill="1" applyBorder="1"/>
    <xf numFmtId="164" fontId="0" fillId="56" borderId="30" xfId="2" applyNumberFormat="1" applyFont="1" applyFill="1" applyBorder="1"/>
    <xf numFmtId="0" fontId="11" fillId="0" borderId="0" xfId="0" quotePrefix="1" applyFont="1"/>
    <xf numFmtId="44" fontId="11" fillId="57" borderId="36" xfId="2" applyFont="1" applyFill="1" applyBorder="1" applyAlignment="1">
      <alignment horizontal="center"/>
    </xf>
    <xf numFmtId="44" fontId="11" fillId="57" borderId="44" xfId="2" applyFont="1" applyFill="1" applyBorder="1" applyAlignment="1">
      <alignment horizontal="center"/>
    </xf>
    <xf numFmtId="44" fontId="11" fillId="57" borderId="32" xfId="2" applyFont="1" applyFill="1" applyBorder="1" applyAlignment="1">
      <alignment horizontal="center"/>
    </xf>
    <xf numFmtId="44" fontId="11" fillId="57" borderId="1" xfId="2" applyFont="1" applyFill="1" applyBorder="1" applyAlignment="1">
      <alignment horizontal="center"/>
    </xf>
    <xf numFmtId="164" fontId="0" fillId="57" borderId="2" xfId="2" applyNumberFormat="1" applyFont="1" applyFill="1" applyBorder="1" applyAlignment="1">
      <alignment horizontal="center"/>
    </xf>
    <xf numFmtId="164" fontId="0" fillId="57" borderId="3" xfId="2" applyNumberFormat="1" applyFont="1" applyFill="1" applyBorder="1" applyAlignment="1">
      <alignment horizontal="center"/>
    </xf>
    <xf numFmtId="165" fontId="0" fillId="57" borderId="2" xfId="1" applyNumberFormat="1" applyFont="1" applyFill="1" applyBorder="1"/>
    <xf numFmtId="165" fontId="0" fillId="57" borderId="3" xfId="1" applyNumberFormat="1" applyFont="1" applyFill="1" applyBorder="1"/>
    <xf numFmtId="165" fontId="0" fillId="57" borderId="4" xfId="1" applyNumberFormat="1" applyFont="1" applyFill="1" applyBorder="1"/>
    <xf numFmtId="165" fontId="0" fillId="57" borderId="2" xfId="1" applyNumberFormat="1" applyFont="1" applyFill="1" applyBorder="1" applyAlignment="1"/>
    <xf numFmtId="165" fontId="0" fillId="57" borderId="4" xfId="1" applyNumberFormat="1" applyFont="1" applyFill="1" applyBorder="1" applyAlignment="1"/>
    <xf numFmtId="165" fontId="0" fillId="57" borderId="3" xfId="1" applyNumberFormat="1" applyFont="1" applyFill="1" applyBorder="1" applyAlignment="1"/>
    <xf numFmtId="165" fontId="0" fillId="57" borderId="0" xfId="1" applyNumberFormat="1" applyFont="1" applyFill="1" applyBorder="1"/>
    <xf numFmtId="165" fontId="0" fillId="57" borderId="0" xfId="1" applyNumberFormat="1" applyFont="1" applyFill="1" applyBorder="1" applyAlignment="1"/>
    <xf numFmtId="165" fontId="0" fillId="57" borderId="47" xfId="1" applyNumberFormat="1" applyFont="1" applyFill="1" applyBorder="1" applyAlignment="1"/>
    <xf numFmtId="165" fontId="0" fillId="57" borderId="5" xfId="1" applyNumberFormat="1" applyFont="1" applyFill="1" applyBorder="1" applyAlignment="1"/>
    <xf numFmtId="164" fontId="11" fillId="57" borderId="48" xfId="2" applyNumberFormat="1" applyFont="1" applyFill="1" applyBorder="1" applyAlignment="1">
      <alignment horizontal="right"/>
    </xf>
    <xf numFmtId="164" fontId="11" fillId="57" borderId="6" xfId="2" applyNumberFormat="1" applyFont="1" applyFill="1" applyBorder="1" applyAlignment="1">
      <alignment horizontal="right"/>
    </xf>
    <xf numFmtId="164" fontId="0" fillId="57" borderId="49" xfId="2" applyNumberFormat="1" applyFont="1" applyFill="1" applyBorder="1"/>
    <xf numFmtId="164" fontId="0" fillId="57" borderId="7" xfId="2" applyNumberFormat="1" applyFont="1" applyFill="1" applyBorder="1"/>
    <xf numFmtId="164" fontId="0" fillId="57" borderId="2" xfId="2" applyNumberFormat="1" applyFont="1" applyFill="1" applyBorder="1"/>
    <xf numFmtId="164" fontId="11" fillId="57" borderId="50" xfId="2" applyNumberFormat="1" applyFont="1" applyFill="1" applyBorder="1"/>
    <xf numFmtId="164" fontId="11" fillId="57" borderId="9" xfId="2" applyNumberFormat="1" applyFont="1" applyFill="1" applyBorder="1"/>
    <xf numFmtId="164" fontId="0" fillId="57" borderId="48" xfId="2" applyNumberFormat="1" applyFont="1" applyFill="1" applyBorder="1" applyAlignment="1">
      <alignment horizontal="right"/>
    </xf>
    <xf numFmtId="164" fontId="0" fillId="57" borderId="6" xfId="2" applyNumberFormat="1" applyFont="1" applyFill="1" applyBorder="1" applyAlignment="1">
      <alignment horizontal="right"/>
    </xf>
    <xf numFmtId="44" fontId="0" fillId="0" borderId="0" xfId="2" applyFont="1" applyFill="1"/>
    <xf numFmtId="164" fontId="0" fillId="0" borderId="0" xfId="2" applyNumberFormat="1" applyFont="1" applyFill="1"/>
    <xf numFmtId="41" fontId="11" fillId="0" borderId="0" xfId="0" applyNumberFormat="1" applyFont="1" applyFill="1"/>
    <xf numFmtId="164" fontId="11" fillId="0" borderId="0" xfId="2" applyNumberFormat="1" applyFont="1" applyFill="1"/>
    <xf numFmtId="41" fontId="0" fillId="0" borderId="0" xfId="1" applyNumberFormat="1" applyFont="1" applyFill="1"/>
    <xf numFmtId="165" fontId="0" fillId="0" borderId="0" xfId="1" applyNumberFormat="1" applyFont="1" applyFill="1"/>
    <xf numFmtId="164" fontId="11" fillId="0" borderId="31" xfId="2" applyNumberFormat="1" applyFont="1" applyFill="1" applyBorder="1"/>
    <xf numFmtId="164" fontId="11" fillId="0" borderId="34" xfId="2" applyNumberFormat="1" applyFont="1" applyFill="1" applyBorder="1"/>
    <xf numFmtId="164" fontId="11" fillId="0" borderId="32" xfId="2" applyNumberFormat="1" applyFont="1" applyFill="1" applyBorder="1"/>
    <xf numFmtId="43" fontId="69" fillId="0" borderId="0" xfId="0" applyNumberFormat="1" applyFont="1" applyFill="1"/>
    <xf numFmtId="43" fontId="11" fillId="0" borderId="0" xfId="0" applyNumberFormat="1" applyFont="1" applyFill="1" applyAlignment="1"/>
    <xf numFmtId="43" fontId="11" fillId="0" borderId="0" xfId="0" applyNumberFormat="1" applyFont="1" applyFill="1"/>
    <xf numFmtId="43" fontId="66" fillId="0" borderId="0" xfId="0" applyNumberFormat="1" applyFont="1" applyFill="1"/>
    <xf numFmtId="0" fontId="66" fillId="0" borderId="29" xfId="0" applyFont="1" applyFill="1" applyBorder="1"/>
    <xf numFmtId="41" fontId="0" fillId="0" borderId="45" xfId="0" applyNumberFormat="1" applyFont="1" applyFill="1" applyBorder="1"/>
    <xf numFmtId="0" fontId="66" fillId="0" borderId="0" xfId="0" applyFont="1" applyFill="1"/>
    <xf numFmtId="0" fontId="70" fillId="0" borderId="0" xfId="0" applyFont="1" applyFill="1" applyAlignment="1">
      <alignment horizontal="center"/>
    </xf>
    <xf numFmtId="0" fontId="0" fillId="0" borderId="0" xfId="0" applyFont="1" applyFill="1" applyAlignment="1">
      <alignment horizontal="left"/>
    </xf>
    <xf numFmtId="164" fontId="11" fillId="56" borderId="36" xfId="2" applyNumberFormat="1" applyFont="1" applyFill="1" applyBorder="1" applyAlignment="1">
      <alignment horizontal="center" wrapText="1"/>
    </xf>
    <xf numFmtId="164" fontId="11" fillId="56" borderId="32" xfId="2" applyNumberFormat="1" applyFont="1" applyFill="1" applyBorder="1" applyAlignment="1">
      <alignment horizontal="center" wrapText="1"/>
    </xf>
    <xf numFmtId="164" fontId="10" fillId="56" borderId="3" xfId="2" applyNumberFormat="1" applyFont="1" applyFill="1" applyBorder="1" applyAlignment="1">
      <alignment horizontal="center"/>
    </xf>
    <xf numFmtId="164" fontId="0" fillId="56" borderId="38" xfId="2" applyNumberFormat="1" applyFont="1" applyFill="1" applyBorder="1" applyAlignment="1">
      <alignment horizontal="center"/>
    </xf>
    <xf numFmtId="165" fontId="0" fillId="56" borderId="38" xfId="1" applyNumberFormat="1" applyFont="1" applyFill="1" applyBorder="1"/>
    <xf numFmtId="165" fontId="0" fillId="56" borderId="38" xfId="1" applyNumberFormat="1" applyFont="1" applyFill="1" applyBorder="1" applyAlignment="1"/>
    <xf numFmtId="165" fontId="0" fillId="56" borderId="38" xfId="1" quotePrefix="1" applyNumberFormat="1" applyFont="1" applyFill="1" applyBorder="1" applyAlignment="1"/>
    <xf numFmtId="165" fontId="10" fillId="56" borderId="3" xfId="1" applyNumberFormat="1" applyFont="1" applyFill="1" applyBorder="1"/>
    <xf numFmtId="165" fontId="0" fillId="56" borderId="39" xfId="1" applyNumberFormat="1" applyFont="1" applyFill="1" applyBorder="1" applyAlignment="1"/>
    <xf numFmtId="164" fontId="11" fillId="56" borderId="41" xfId="2" applyNumberFormat="1" applyFont="1" applyFill="1" applyBorder="1" applyAlignment="1">
      <alignment horizontal="right"/>
    </xf>
    <xf numFmtId="164" fontId="11" fillId="56" borderId="40" xfId="2" applyNumberFormat="1" applyFont="1" applyFill="1" applyBorder="1"/>
    <xf numFmtId="164" fontId="0" fillId="56" borderId="54" xfId="2" applyNumberFormat="1" applyFont="1" applyFill="1" applyBorder="1"/>
    <xf numFmtId="164" fontId="0" fillId="56" borderId="30" xfId="2" applyNumberFormat="1" applyFont="1" applyFill="1" applyBorder="1" applyAlignment="1">
      <alignment horizontal="right"/>
    </xf>
    <xf numFmtId="164" fontId="11" fillId="56" borderId="46" xfId="2" applyNumberFormat="1" applyFont="1" applyFill="1" applyBorder="1"/>
    <xf numFmtId="164" fontId="0" fillId="56" borderId="41" xfId="2" applyNumberFormat="1" applyFont="1" applyFill="1" applyBorder="1" applyAlignment="1">
      <alignment horizontal="right"/>
    </xf>
    <xf numFmtId="164" fontId="0" fillId="56" borderId="53" xfId="2" applyNumberFormat="1" applyFont="1" applyFill="1" applyBorder="1" applyAlignment="1">
      <alignment horizontal="right"/>
    </xf>
    <xf numFmtId="164" fontId="0" fillId="57" borderId="51" xfId="2" applyNumberFormat="1" applyFont="1" applyFill="1" applyBorder="1"/>
    <xf numFmtId="164" fontId="0" fillId="57" borderId="4" xfId="2" applyNumberFormat="1" applyFont="1" applyFill="1" applyBorder="1"/>
    <xf numFmtId="165" fontId="0" fillId="57" borderId="47" xfId="1" applyNumberFormat="1" applyFont="1" applyFill="1" applyBorder="1"/>
    <xf numFmtId="165" fontId="0" fillId="57" borderId="5" xfId="1" applyNumberFormat="1" applyFont="1" applyFill="1" applyBorder="1"/>
    <xf numFmtId="164" fontId="11" fillId="57" borderId="48" xfId="2" applyNumberFormat="1" applyFont="1" applyFill="1" applyBorder="1"/>
    <xf numFmtId="164" fontId="11" fillId="57" borderId="6" xfId="2" applyNumberFormat="1" applyFont="1" applyFill="1" applyBorder="1"/>
    <xf numFmtId="164" fontId="0" fillId="56" borderId="4" xfId="2" applyNumberFormat="1" applyFont="1" applyFill="1" applyBorder="1"/>
    <xf numFmtId="164" fontId="0" fillId="56" borderId="35" xfId="2" applyNumberFormat="1" applyFont="1" applyFill="1" applyBorder="1"/>
    <xf numFmtId="164" fontId="0" fillId="56" borderId="52" xfId="2" applyNumberFormat="1" applyFont="1" applyFill="1" applyBorder="1"/>
    <xf numFmtId="165" fontId="0" fillId="56" borderId="5" xfId="1" applyNumberFormat="1" applyFont="1" applyFill="1" applyBorder="1"/>
    <xf numFmtId="165" fontId="0" fillId="56" borderId="39" xfId="1" applyNumberFormat="1" applyFont="1" applyFill="1" applyBorder="1"/>
    <xf numFmtId="164" fontId="0" fillId="56" borderId="42" xfId="2" applyNumberFormat="1" applyFont="1" applyFill="1" applyBorder="1"/>
  </cellXfs>
  <cellStyles count="469">
    <cellStyle name="20% - Accent1" xfId="20"/>
    <cellStyle name="20% - Accent1 2" xfId="54"/>
    <cellStyle name="20% - Accent1 3" xfId="103"/>
    <cellStyle name="20% - Accent1 3 2" xfId="338"/>
    <cellStyle name="20% - Accent1 4" xfId="165"/>
    <cellStyle name="20% - Accent1 5" xfId="258"/>
    <cellStyle name="20% - Accent1 5 2" xfId="429"/>
    <cellStyle name="20% - Accent1 6" xfId="311"/>
    <cellStyle name="20% - Accent2" xfId="24"/>
    <cellStyle name="20% - Accent2 2" xfId="55"/>
    <cellStyle name="20% - Accent2 3" xfId="105"/>
    <cellStyle name="20% - Accent2 3 2" xfId="340"/>
    <cellStyle name="20% - Accent2 4" xfId="169"/>
    <cellStyle name="20% - Accent2 5" xfId="260"/>
    <cellStyle name="20% - Accent2 5 2" xfId="431"/>
    <cellStyle name="20% - Accent2 6" xfId="313"/>
    <cellStyle name="20% - Accent3" xfId="28"/>
    <cellStyle name="20% - Accent3 2" xfId="56"/>
    <cellStyle name="20% - Accent3 3" xfId="107"/>
    <cellStyle name="20% - Accent3 3 2" xfId="342"/>
    <cellStyle name="20% - Accent3 4" xfId="173"/>
    <cellStyle name="20% - Accent3 5" xfId="262"/>
    <cellStyle name="20% - Accent3 5 2" xfId="433"/>
    <cellStyle name="20% - Accent3 6" xfId="315"/>
    <cellStyle name="20% - Accent4" xfId="32"/>
    <cellStyle name="20% - Accent4 2" xfId="57"/>
    <cellStyle name="20% - Accent4 3" xfId="109"/>
    <cellStyle name="20% - Accent4 3 2" xfId="344"/>
    <cellStyle name="20% - Accent4 4" xfId="177"/>
    <cellStyle name="20% - Accent4 5" xfId="264"/>
    <cellStyle name="20% - Accent4 5 2" xfId="435"/>
    <cellStyle name="20% - Accent4 6" xfId="317"/>
    <cellStyle name="20% - Accent5" xfId="36"/>
    <cellStyle name="20% - Accent5 2" xfId="58"/>
    <cellStyle name="20% - Accent5 3" xfId="111"/>
    <cellStyle name="20% - Accent5 3 2" xfId="346"/>
    <cellStyle name="20% - Accent5 4" xfId="181"/>
    <cellStyle name="20% - Accent5 5" xfId="266"/>
    <cellStyle name="20% - Accent5 5 2" xfId="437"/>
    <cellStyle name="20% - Accent5 6" xfId="319"/>
    <cellStyle name="20% - Accent6" xfId="40"/>
    <cellStyle name="20% - Accent6 2" xfId="59"/>
    <cellStyle name="20% - Accent6 3" xfId="113"/>
    <cellStyle name="20% - Accent6 3 2" xfId="348"/>
    <cellStyle name="20% - Accent6 4" xfId="185"/>
    <cellStyle name="20% - Accent6 5" xfId="268"/>
    <cellStyle name="20% - Accent6 5 2" xfId="439"/>
    <cellStyle name="20% - Accent6 6" xfId="321"/>
    <cellStyle name="40% - Accent1" xfId="21"/>
    <cellStyle name="40% - Accent1 2" xfId="60"/>
    <cellStyle name="40% - Accent1 3" xfId="104"/>
    <cellStyle name="40% - Accent1 3 2" xfId="339"/>
    <cellStyle name="40% - Accent1 4" xfId="166"/>
    <cellStyle name="40% - Accent1 5" xfId="259"/>
    <cellStyle name="40% - Accent1 5 2" xfId="430"/>
    <cellStyle name="40% - Accent1 6" xfId="312"/>
    <cellStyle name="40% - Accent2" xfId="25"/>
    <cellStyle name="40% - Accent2 2" xfId="61"/>
    <cellStyle name="40% - Accent2 3" xfId="106"/>
    <cellStyle name="40% - Accent2 3 2" xfId="341"/>
    <cellStyle name="40% - Accent2 4" xfId="170"/>
    <cellStyle name="40% - Accent2 5" xfId="261"/>
    <cellStyle name="40% - Accent2 5 2" xfId="432"/>
    <cellStyle name="40% - Accent2 6" xfId="314"/>
    <cellStyle name="40% - Accent3" xfId="29"/>
    <cellStyle name="40% - Accent3 2" xfId="62"/>
    <cellStyle name="40% - Accent3 3" xfId="108"/>
    <cellStyle name="40% - Accent3 3 2" xfId="343"/>
    <cellStyle name="40% - Accent3 4" xfId="174"/>
    <cellStyle name="40% - Accent3 5" xfId="263"/>
    <cellStyle name="40% - Accent3 5 2" xfId="434"/>
    <cellStyle name="40% - Accent3 6" xfId="316"/>
    <cellStyle name="40% - Accent4" xfId="33"/>
    <cellStyle name="40% - Accent4 2" xfId="63"/>
    <cellStyle name="40% - Accent4 3" xfId="110"/>
    <cellStyle name="40% - Accent4 3 2" xfId="345"/>
    <cellStyle name="40% - Accent4 4" xfId="178"/>
    <cellStyle name="40% - Accent4 5" xfId="265"/>
    <cellStyle name="40% - Accent4 5 2" xfId="436"/>
    <cellStyle name="40% - Accent4 6" xfId="318"/>
    <cellStyle name="40% - Accent5" xfId="37"/>
    <cellStyle name="40% - Accent5 2" xfId="64"/>
    <cellStyle name="40% - Accent5 3" xfId="112"/>
    <cellStyle name="40% - Accent5 3 2" xfId="347"/>
    <cellStyle name="40% - Accent5 4" xfId="182"/>
    <cellStyle name="40% - Accent5 5" xfId="267"/>
    <cellStyle name="40% - Accent5 5 2" xfId="438"/>
    <cellStyle name="40% - Accent5 6" xfId="320"/>
    <cellStyle name="40% - Accent6" xfId="41"/>
    <cellStyle name="40% - Accent6 2" xfId="65"/>
    <cellStyle name="40% - Accent6 3" xfId="114"/>
    <cellStyle name="40% - Accent6 3 2" xfId="349"/>
    <cellStyle name="40% - Accent6 4" xfId="186"/>
    <cellStyle name="40% - Accent6 5" xfId="269"/>
    <cellStyle name="40% - Accent6 5 2" xfId="440"/>
    <cellStyle name="40% - Accent6 6" xfId="322"/>
    <cellStyle name="60% - Accent1" xfId="22" builtinId="32" customBuiltin="1"/>
    <cellStyle name="60% - Accent1 2" xfId="66"/>
    <cellStyle name="60% - Accent1 3" xfId="167"/>
    <cellStyle name="60% - Accent2" xfId="26" builtinId="36" customBuiltin="1"/>
    <cellStyle name="60% - Accent2 2" xfId="67"/>
    <cellStyle name="60% - Accent2 3" xfId="171"/>
    <cellStyle name="60% - Accent3" xfId="30" builtinId="40" customBuiltin="1"/>
    <cellStyle name="60% - Accent3 2" xfId="68"/>
    <cellStyle name="60% - Accent3 3" xfId="175"/>
    <cellStyle name="60% - Accent4" xfId="34" builtinId="44" customBuiltin="1"/>
    <cellStyle name="60% - Accent4 2" xfId="69"/>
    <cellStyle name="60% - Accent4 3" xfId="179"/>
    <cellStyle name="60% - Accent5" xfId="38" builtinId="48" customBuiltin="1"/>
    <cellStyle name="60% - Accent5 2" xfId="70"/>
    <cellStyle name="60% - Accent5 3" xfId="183"/>
    <cellStyle name="60% - Accent6" xfId="42" builtinId="52" customBuiltin="1"/>
    <cellStyle name="60% - Accent6 2" xfId="71"/>
    <cellStyle name="60% - Accent6 3" xfId="187"/>
    <cellStyle name="Accent1" xfId="19" builtinId="29" customBuiltin="1"/>
    <cellStyle name="Accent1 2" xfId="72"/>
    <cellStyle name="Accent1 3" xfId="164"/>
    <cellStyle name="Accent2" xfId="23" builtinId="33" customBuiltin="1"/>
    <cellStyle name="Accent2 2" xfId="73"/>
    <cellStyle name="Accent2 3" xfId="168"/>
    <cellStyle name="Accent3" xfId="27" builtinId="37" customBuiltin="1"/>
    <cellStyle name="Accent3 2" xfId="74"/>
    <cellStyle name="Accent3 3" xfId="172"/>
    <cellStyle name="Accent4" xfId="31" builtinId="41" customBuiltin="1"/>
    <cellStyle name="Accent4 2" xfId="75"/>
    <cellStyle name="Accent4 3" xfId="176"/>
    <cellStyle name="Accent5" xfId="35" builtinId="45" customBuiltin="1"/>
    <cellStyle name="Accent5 2" xfId="76"/>
    <cellStyle name="Accent5 3" xfId="180"/>
    <cellStyle name="Accent6" xfId="39" builtinId="49" customBuiltin="1"/>
    <cellStyle name="Accent6 2" xfId="77"/>
    <cellStyle name="Accent6 3" xfId="184"/>
    <cellStyle name="Bad" xfId="9" builtinId="27" customBuiltin="1"/>
    <cellStyle name="Bad 2" xfId="78"/>
    <cellStyle name="Bad 3" xfId="153"/>
    <cellStyle name="Calculation" xfId="13" builtinId="22" customBuiltin="1"/>
    <cellStyle name="Calculation 2" xfId="79"/>
    <cellStyle name="Calculation 3" xfId="157"/>
    <cellStyle name="Check Cell" xfId="15" builtinId="23" customBuiltin="1"/>
    <cellStyle name="Check Cell 2" xfId="80"/>
    <cellStyle name="Check Cell 3" xfId="159"/>
    <cellStyle name="Comma" xfId="1"/>
    <cellStyle name="Comma 2" xfId="81"/>
    <cellStyle name="Comma 3" xfId="189"/>
    <cellStyle name="Comma 3 2" xfId="116"/>
    <cellStyle name="Comma 3 3" xfId="191"/>
    <cellStyle name="Comma 4" xfId="221"/>
    <cellStyle name="Comma 4 2" xfId="254"/>
    <cellStyle name="Comma 4 2 2" xfId="425"/>
    <cellStyle name="Comma 4 3" xfId="307"/>
    <cellStyle name="Comma 4 3 2" xfId="466"/>
    <cellStyle name="Comma 4 4" xfId="397"/>
    <cellStyle name="Comma 5" xfId="223"/>
    <cellStyle name="Comma 5 2" xfId="256"/>
    <cellStyle name="Comma 5 2 2" xfId="427"/>
    <cellStyle name="Comma 5 3" xfId="309"/>
    <cellStyle name="Comma 5 3 2" xfId="468"/>
    <cellStyle name="Comma 5 4" xfId="399"/>
    <cellStyle name="Comma 6" xfId="276"/>
    <cellStyle name="Comma 7" xfId="310"/>
    <cellStyle name="Comma0" xfId="82"/>
    <cellStyle name="Currency" xfId="2" builtinId="4"/>
    <cellStyle name="Explanatory Text" xfId="17" builtinId="53" customBuiltin="1"/>
    <cellStyle name="Explanatory Text 2" xfId="83"/>
    <cellStyle name="Explanatory Text 3" xfId="162"/>
    <cellStyle name="Followed Hyperlink" xfId="271" builtinId="9" hidden="1"/>
    <cellStyle name="Followed Hyperlink" xfId="273" builtinId="9" hidden="1"/>
    <cellStyle name="Followed Hyperlink" xfId="275" builtinId="9" hidden="1"/>
    <cellStyle name="Good" xfId="8" builtinId="26" customBuiltin="1"/>
    <cellStyle name="Good 2" xfId="84"/>
    <cellStyle name="Good 3" xfId="152"/>
    <cellStyle name="Heading 1" xfId="4" builtinId="16" customBuiltin="1"/>
    <cellStyle name="Heading 1 2" xfId="85"/>
    <cellStyle name="Heading 1 3" xfId="148"/>
    <cellStyle name="Heading 2" xfId="5" builtinId="17" customBuiltin="1"/>
    <cellStyle name="Heading 2 2" xfId="86"/>
    <cellStyle name="Heading 2 3" xfId="149"/>
    <cellStyle name="Heading 3" xfId="6" builtinId="18" customBuiltin="1"/>
    <cellStyle name="Heading 3 2" xfId="87"/>
    <cellStyle name="Heading 3 3" xfId="150"/>
    <cellStyle name="Heading 4" xfId="7" builtinId="19" customBuiltin="1"/>
    <cellStyle name="Heading 4 2" xfId="88"/>
    <cellStyle name="Heading 4 3" xfId="151"/>
    <cellStyle name="Hyperlink" xfId="270" builtinId="8" hidden="1"/>
    <cellStyle name="Hyperlink" xfId="272" builtinId="8" hidden="1"/>
    <cellStyle name="Hyperlink" xfId="274" builtinId="8" hidden="1"/>
    <cellStyle name="Input" xfId="11" builtinId="20" customBuiltin="1"/>
    <cellStyle name="Input 2" xfId="89"/>
    <cellStyle name="Input 3" xfId="155"/>
    <cellStyle name="Linked Cell" xfId="14" builtinId="24" customBuiltin="1"/>
    <cellStyle name="Linked Cell 2" xfId="90"/>
    <cellStyle name="Linked Cell 3" xfId="158"/>
    <cellStyle name="Neutral" xfId="10" builtinId="28" customBuiltin="1"/>
    <cellStyle name="Neutral 2" xfId="91"/>
    <cellStyle name="Neutral 3" xfId="154"/>
    <cellStyle name="Normal" xfId="0" builtinId="0"/>
    <cellStyle name="Normal 2" xfId="43"/>
    <cellStyle name="Normal 2 10" xfId="117"/>
    <cellStyle name="Normal 2 11" xfId="190"/>
    <cellStyle name="Normal 2 12" xfId="224"/>
    <cellStyle name="Normal 2 13" xfId="277"/>
    <cellStyle name="Normal 2 2" xfId="45"/>
    <cellStyle name="Normal 2 2 2" xfId="118"/>
    <cellStyle name="Normal 2 2 3" xfId="192"/>
    <cellStyle name="Normal 2 2 4" xfId="225"/>
    <cellStyle name="Normal 2 2 5" xfId="278"/>
    <cellStyle name="Normal 2 2 6" xfId="324"/>
    <cellStyle name="Normal 2 3" xfId="44"/>
    <cellStyle name="Normal 2 3 2" xfId="119"/>
    <cellStyle name="Normal 2 3 3" xfId="193"/>
    <cellStyle name="Normal 2 3 4" xfId="226"/>
    <cellStyle name="Normal 2 3 5" xfId="279"/>
    <cellStyle name="Normal 2 3 6" xfId="323"/>
    <cellStyle name="Normal 2 4" xfId="97"/>
    <cellStyle name="Normal 2 4 2" xfId="120"/>
    <cellStyle name="Normal 2 4 3" xfId="194"/>
    <cellStyle name="Normal 2 4 4" xfId="227"/>
    <cellStyle name="Normal 2 4 5" xfId="280"/>
    <cellStyle name="Normal 2 4 6" xfId="333"/>
    <cellStyle name="Normal 2 5" xfId="115"/>
    <cellStyle name="Normal 2 6" xfId="121"/>
    <cellStyle name="Normal 2 7" xfId="122"/>
    <cellStyle name="Normal 2 8" xfId="123"/>
    <cellStyle name="Normal 2 9" xfId="124"/>
    <cellStyle name="Normal 3" xfId="147"/>
    <cellStyle name="Normal 3 2" xfId="98"/>
    <cellStyle name="Normal 3 3" xfId="146"/>
    <cellStyle name="Normal 3 4" xfId="219"/>
    <cellStyle name="Normal 3 5" xfId="252"/>
    <cellStyle name="Normal 3 6" xfId="305"/>
    <cellStyle name="Normal 4" xfId="46"/>
    <cellStyle name="Normal 4 2" xfId="99"/>
    <cellStyle name="Normal 4 2 2" xfId="334"/>
    <cellStyle name="Normal 4 3" xfId="220"/>
    <cellStyle name="Normal 4 3 2" xfId="396"/>
    <cellStyle name="Normal 4 4" xfId="253"/>
    <cellStyle name="Normal 4 4 2" xfId="424"/>
    <cellStyle name="Normal 4 5" xfId="306"/>
    <cellStyle name="Normal 4 5 2" xfId="465"/>
    <cellStyle name="Normal 4 6" xfId="325"/>
    <cellStyle name="Normal 5" xfId="47"/>
    <cellStyle name="Normal 5 2" xfId="222"/>
    <cellStyle name="Normal 5 2 2" xfId="398"/>
    <cellStyle name="Normal 5 3" xfId="255"/>
    <cellStyle name="Normal 5 3 2" xfId="426"/>
    <cellStyle name="Normal 5 4" xfId="308"/>
    <cellStyle name="Normal 5 4 2" xfId="467"/>
    <cellStyle name="Normal 5 5" xfId="326"/>
    <cellStyle name="Normal 6" xfId="48"/>
    <cellStyle name="Normal 6 2" xfId="327"/>
    <cellStyle name="Normal 7" xfId="101"/>
    <cellStyle name="Normal 7 2" xfId="336"/>
    <cellStyle name="Normal 8" xfId="188"/>
    <cellStyle name="Normal 8 2" xfId="371"/>
    <cellStyle name="Note 10" xfId="257"/>
    <cellStyle name="Note 10 2" xfId="428"/>
    <cellStyle name="Note 2" xfId="49"/>
    <cellStyle name="Note 2 10" xfId="228"/>
    <cellStyle name="Note 2 10 2" xfId="400"/>
    <cellStyle name="Note 2 11" xfId="281"/>
    <cellStyle name="Note 2 11 2" xfId="441"/>
    <cellStyle name="Note 2 12" xfId="328"/>
    <cellStyle name="Note 2 2" xfId="125"/>
    <cellStyle name="Note 2 2 2" xfId="196"/>
    <cellStyle name="Note 2 2 2 2" xfId="373"/>
    <cellStyle name="Note 2 2 3" xfId="229"/>
    <cellStyle name="Note 2 2 3 2" xfId="401"/>
    <cellStyle name="Note 2 2 4" xfId="282"/>
    <cellStyle name="Note 2 2 4 2" xfId="442"/>
    <cellStyle name="Note 2 2 5" xfId="350"/>
    <cellStyle name="Note 2 3" xfId="126"/>
    <cellStyle name="Note 2 3 2" xfId="197"/>
    <cellStyle name="Note 2 3 2 2" xfId="374"/>
    <cellStyle name="Note 2 3 3" xfId="230"/>
    <cellStyle name="Note 2 3 3 2" xfId="402"/>
    <cellStyle name="Note 2 3 4" xfId="283"/>
    <cellStyle name="Note 2 3 4 2" xfId="443"/>
    <cellStyle name="Note 2 3 5" xfId="351"/>
    <cellStyle name="Note 2 4" xfId="127"/>
    <cellStyle name="Note 2 4 2" xfId="198"/>
    <cellStyle name="Note 2 4 2 2" xfId="375"/>
    <cellStyle name="Note 2 4 3" xfId="231"/>
    <cellStyle name="Note 2 4 3 2" xfId="403"/>
    <cellStyle name="Note 2 4 4" xfId="284"/>
    <cellStyle name="Note 2 4 4 2" xfId="444"/>
    <cellStyle name="Note 2 4 5" xfId="352"/>
    <cellStyle name="Note 2 5" xfId="128"/>
    <cellStyle name="Note 2 5 2" xfId="199"/>
    <cellStyle name="Note 2 5 2 2" xfId="376"/>
    <cellStyle name="Note 2 5 3" xfId="232"/>
    <cellStyle name="Note 2 5 3 2" xfId="404"/>
    <cellStyle name="Note 2 5 4" xfId="285"/>
    <cellStyle name="Note 2 5 4 2" xfId="445"/>
    <cellStyle name="Note 2 5 5" xfId="353"/>
    <cellStyle name="Note 2 6" xfId="129"/>
    <cellStyle name="Note 2 6 2" xfId="200"/>
    <cellStyle name="Note 2 6 2 2" xfId="377"/>
    <cellStyle name="Note 2 6 3" xfId="233"/>
    <cellStyle name="Note 2 6 3 2" xfId="405"/>
    <cellStyle name="Note 2 6 4" xfId="286"/>
    <cellStyle name="Note 2 6 4 2" xfId="446"/>
    <cellStyle name="Note 2 6 5" xfId="354"/>
    <cellStyle name="Note 2 7" xfId="130"/>
    <cellStyle name="Note 2 7 2" xfId="201"/>
    <cellStyle name="Note 2 7 2 2" xfId="378"/>
    <cellStyle name="Note 2 7 3" xfId="234"/>
    <cellStyle name="Note 2 7 3 2" xfId="406"/>
    <cellStyle name="Note 2 7 4" xfId="287"/>
    <cellStyle name="Note 2 7 4 2" xfId="447"/>
    <cellStyle name="Note 2 7 5" xfId="355"/>
    <cellStyle name="Note 2 8" xfId="131"/>
    <cellStyle name="Note 2 8 2" xfId="202"/>
    <cellStyle name="Note 2 8 2 2" xfId="379"/>
    <cellStyle name="Note 2 8 3" xfId="235"/>
    <cellStyle name="Note 2 8 3 2" xfId="407"/>
    <cellStyle name="Note 2 8 4" xfId="288"/>
    <cellStyle name="Note 2 8 4 2" xfId="448"/>
    <cellStyle name="Note 2 8 5" xfId="356"/>
    <cellStyle name="Note 2 9" xfId="195"/>
    <cellStyle name="Note 2 9 2" xfId="372"/>
    <cellStyle name="Note 3" xfId="50"/>
    <cellStyle name="Note 3 10" xfId="236"/>
    <cellStyle name="Note 3 10 2" xfId="408"/>
    <cellStyle name="Note 3 11" xfId="289"/>
    <cellStyle name="Note 3 11 2" xfId="449"/>
    <cellStyle name="Note 3 12" xfId="329"/>
    <cellStyle name="Note 3 2" xfId="132"/>
    <cellStyle name="Note 3 2 2" xfId="204"/>
    <cellStyle name="Note 3 2 2 2" xfId="381"/>
    <cellStyle name="Note 3 2 3" xfId="237"/>
    <cellStyle name="Note 3 2 3 2" xfId="409"/>
    <cellStyle name="Note 3 2 4" xfId="290"/>
    <cellStyle name="Note 3 2 4 2" xfId="450"/>
    <cellStyle name="Note 3 2 5" xfId="357"/>
    <cellStyle name="Note 3 3" xfId="133"/>
    <cellStyle name="Note 3 3 2" xfId="205"/>
    <cellStyle name="Note 3 3 2 2" xfId="382"/>
    <cellStyle name="Note 3 3 3" xfId="238"/>
    <cellStyle name="Note 3 3 3 2" xfId="410"/>
    <cellStyle name="Note 3 3 4" xfId="291"/>
    <cellStyle name="Note 3 3 4 2" xfId="451"/>
    <cellStyle name="Note 3 3 5" xfId="358"/>
    <cellStyle name="Note 3 4" xfId="134"/>
    <cellStyle name="Note 3 4 2" xfId="206"/>
    <cellStyle name="Note 3 4 2 2" xfId="383"/>
    <cellStyle name="Note 3 4 3" xfId="239"/>
    <cellStyle name="Note 3 4 3 2" xfId="411"/>
    <cellStyle name="Note 3 4 4" xfId="292"/>
    <cellStyle name="Note 3 4 4 2" xfId="452"/>
    <cellStyle name="Note 3 4 5" xfId="359"/>
    <cellStyle name="Note 3 5" xfId="135"/>
    <cellStyle name="Note 3 5 2" xfId="207"/>
    <cellStyle name="Note 3 5 2 2" xfId="384"/>
    <cellStyle name="Note 3 5 3" xfId="240"/>
    <cellStyle name="Note 3 5 3 2" xfId="412"/>
    <cellStyle name="Note 3 5 4" xfId="293"/>
    <cellStyle name="Note 3 5 4 2" xfId="453"/>
    <cellStyle name="Note 3 5 5" xfId="360"/>
    <cellStyle name="Note 3 6" xfId="136"/>
    <cellStyle name="Note 3 6 2" xfId="208"/>
    <cellStyle name="Note 3 6 2 2" xfId="385"/>
    <cellStyle name="Note 3 6 3" xfId="241"/>
    <cellStyle name="Note 3 6 3 2" xfId="413"/>
    <cellStyle name="Note 3 6 4" xfId="294"/>
    <cellStyle name="Note 3 6 4 2" xfId="454"/>
    <cellStyle name="Note 3 6 5" xfId="361"/>
    <cellStyle name="Note 3 7" xfId="137"/>
    <cellStyle name="Note 3 7 2" xfId="209"/>
    <cellStyle name="Note 3 7 2 2" xfId="386"/>
    <cellStyle name="Note 3 7 3" xfId="242"/>
    <cellStyle name="Note 3 7 3 2" xfId="414"/>
    <cellStyle name="Note 3 7 4" xfId="295"/>
    <cellStyle name="Note 3 7 4 2" xfId="455"/>
    <cellStyle name="Note 3 7 5" xfId="362"/>
    <cellStyle name="Note 3 8" xfId="138"/>
    <cellStyle name="Note 3 8 2" xfId="210"/>
    <cellStyle name="Note 3 8 2 2" xfId="387"/>
    <cellStyle name="Note 3 8 3" xfId="243"/>
    <cellStyle name="Note 3 8 3 2" xfId="415"/>
    <cellStyle name="Note 3 8 4" xfId="296"/>
    <cellStyle name="Note 3 8 4 2" xfId="456"/>
    <cellStyle name="Note 3 8 5" xfId="363"/>
    <cellStyle name="Note 3 9" xfId="203"/>
    <cellStyle name="Note 3 9 2" xfId="380"/>
    <cellStyle name="Note 4" xfId="51"/>
    <cellStyle name="Note 4 10" xfId="244"/>
    <cellStyle name="Note 4 10 2" xfId="416"/>
    <cellStyle name="Note 4 11" xfId="297"/>
    <cellStyle name="Note 4 11 2" xfId="457"/>
    <cellStyle name="Note 4 12" xfId="330"/>
    <cellStyle name="Note 4 2" xfId="139"/>
    <cellStyle name="Note 4 2 2" xfId="212"/>
    <cellStyle name="Note 4 2 2 2" xfId="389"/>
    <cellStyle name="Note 4 2 3" xfId="245"/>
    <cellStyle name="Note 4 2 3 2" xfId="417"/>
    <cellStyle name="Note 4 2 4" xfId="298"/>
    <cellStyle name="Note 4 2 4 2" xfId="458"/>
    <cellStyle name="Note 4 2 5" xfId="364"/>
    <cellStyle name="Note 4 3" xfId="140"/>
    <cellStyle name="Note 4 3 2" xfId="213"/>
    <cellStyle name="Note 4 3 2 2" xfId="390"/>
    <cellStyle name="Note 4 3 3" xfId="246"/>
    <cellStyle name="Note 4 3 3 2" xfId="418"/>
    <cellStyle name="Note 4 3 4" xfId="299"/>
    <cellStyle name="Note 4 3 4 2" xfId="459"/>
    <cellStyle name="Note 4 3 5" xfId="365"/>
    <cellStyle name="Note 4 4" xfId="141"/>
    <cellStyle name="Note 4 4 2" xfId="214"/>
    <cellStyle name="Note 4 4 2 2" xfId="391"/>
    <cellStyle name="Note 4 4 3" xfId="247"/>
    <cellStyle name="Note 4 4 3 2" xfId="419"/>
    <cellStyle name="Note 4 4 4" xfId="300"/>
    <cellStyle name="Note 4 4 4 2" xfId="460"/>
    <cellStyle name="Note 4 4 5" xfId="366"/>
    <cellStyle name="Note 4 5" xfId="142"/>
    <cellStyle name="Note 4 5 2" xfId="215"/>
    <cellStyle name="Note 4 5 2 2" xfId="392"/>
    <cellStyle name="Note 4 5 3" xfId="248"/>
    <cellStyle name="Note 4 5 3 2" xfId="420"/>
    <cellStyle name="Note 4 5 4" xfId="301"/>
    <cellStyle name="Note 4 5 4 2" xfId="461"/>
    <cellStyle name="Note 4 5 5" xfId="367"/>
    <cellStyle name="Note 4 6" xfId="143"/>
    <cellStyle name="Note 4 6 2" xfId="216"/>
    <cellStyle name="Note 4 6 2 2" xfId="393"/>
    <cellStyle name="Note 4 6 3" xfId="249"/>
    <cellStyle name="Note 4 6 3 2" xfId="421"/>
    <cellStyle name="Note 4 6 4" xfId="302"/>
    <cellStyle name="Note 4 6 4 2" xfId="462"/>
    <cellStyle name="Note 4 6 5" xfId="368"/>
    <cellStyle name="Note 4 7" xfId="144"/>
    <cellStyle name="Note 4 7 2" xfId="217"/>
    <cellStyle name="Note 4 7 2 2" xfId="394"/>
    <cellStyle name="Note 4 7 3" xfId="250"/>
    <cellStyle name="Note 4 7 3 2" xfId="422"/>
    <cellStyle name="Note 4 7 4" xfId="303"/>
    <cellStyle name="Note 4 7 4 2" xfId="463"/>
    <cellStyle name="Note 4 7 5" xfId="369"/>
    <cellStyle name="Note 4 8" xfId="145"/>
    <cellStyle name="Note 4 8 2" xfId="218"/>
    <cellStyle name="Note 4 8 2 2" xfId="395"/>
    <cellStyle name="Note 4 8 3" xfId="251"/>
    <cellStyle name="Note 4 8 3 2" xfId="423"/>
    <cellStyle name="Note 4 8 4" xfId="304"/>
    <cellStyle name="Note 4 8 4 2" xfId="464"/>
    <cellStyle name="Note 4 8 5" xfId="370"/>
    <cellStyle name="Note 4 9" xfId="211"/>
    <cellStyle name="Note 4 9 2" xfId="388"/>
    <cellStyle name="Note 5" xfId="52"/>
    <cellStyle name="Note 5 2" xfId="331"/>
    <cellStyle name="Note 6" xfId="53"/>
    <cellStyle name="Note 6 2" xfId="332"/>
    <cellStyle name="Note 7" xfId="92"/>
    <cellStyle name="Note 8" xfId="102"/>
    <cellStyle name="Note 8 2" xfId="337"/>
    <cellStyle name="Note 9" xfId="161"/>
    <cellStyle name="Output" xfId="12" builtinId="21" customBuiltin="1"/>
    <cellStyle name="Output 2" xfId="93"/>
    <cellStyle name="Output 3" xfId="156"/>
    <cellStyle name="Percent 2" xfId="100"/>
    <cellStyle name="Percent 2 2" xfId="335"/>
    <cellStyle name="Title" xfId="3" builtinId="15" customBuiltin="1"/>
    <cellStyle name="Title 2" xfId="94"/>
    <cellStyle name="Total" xfId="18" builtinId="25" customBuiltin="1"/>
    <cellStyle name="Total 2" xfId="95"/>
    <cellStyle name="Total 3" xfId="163"/>
    <cellStyle name="Warning Text" xfId="16" builtinId="11" customBuiltin="1"/>
    <cellStyle name="Warning Text 2" xfId="96"/>
    <cellStyle name="Warning Text 3" xfId="160"/>
  </cellStyles>
  <dxfs count="2">
    <dxf>
      <font>
        <condense val="0"/>
        <extend val="0"/>
        <color rgb="FF006100"/>
      </font>
      <fill>
        <patternFill>
          <bgColor rgb="FFC6EFCE"/>
        </patternFill>
      </fill>
    </dxf>
    <dxf>
      <font>
        <condense val="0"/>
        <extend val="0"/>
        <color indexed="10"/>
      </font>
    </dxf>
  </dxfs>
  <tableStyles count="0" defaultTableStyle="TableStyleMedium9" defaultPivotStyle="PivotStyleLight16"/>
  <colors>
    <mruColors>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247649</xdr:colOff>
      <xdr:row>2</xdr:row>
      <xdr:rowOff>9523</xdr:rowOff>
    </xdr:from>
    <xdr:to>
      <xdr:col>13</xdr:col>
      <xdr:colOff>409574</xdr:colOff>
      <xdr:row>33</xdr:row>
      <xdr:rowOff>38099</xdr:rowOff>
    </xdr:to>
    <xdr:sp macro="" textlink="">
      <xdr:nvSpPr>
        <xdr:cNvPr id="2" name="TextBox 1"/>
        <xdr:cNvSpPr txBox="1"/>
      </xdr:nvSpPr>
      <xdr:spPr>
        <a:xfrm>
          <a:off x="247649" y="333373"/>
          <a:ext cx="7839075" cy="5048251"/>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wrap="square" rtlCol="0" anchor="t"/>
        <a:lstStyle/>
        <a:p>
          <a:r>
            <a:rPr lang="en-US" sz="1100"/>
            <a:t>NOTE:  </a:t>
          </a:r>
        </a:p>
        <a:p>
          <a:endParaRPr lang="en-US" sz="1100"/>
        </a:p>
        <a:p>
          <a:r>
            <a:rPr lang="en-US" sz="1100" b="1"/>
            <a:t>Hansen revenues:</a:t>
          </a:r>
          <a:r>
            <a:rPr lang="en-US" sz="1100" b="1" baseline="0"/>
            <a:t>  </a:t>
          </a:r>
          <a:r>
            <a:rPr lang="en-US" sz="1100" baseline="0"/>
            <a:t>Dwnld GL detail, using Source to isolate Hansen revenue streams.  Net overall cash against 115XXX accounts sending cash to other funds to get GF cash for periods.   </a:t>
          </a:r>
          <a:r>
            <a:rPr lang="en-US" sz="1100" b="1" baseline="0"/>
            <a:t>For PAC</a:t>
          </a:r>
          <a:r>
            <a:rPr lang="en-US" sz="1100" baseline="0"/>
            <a:t>, isolatge only the items with "Payment Distribution..." in the descritpion.  These items identify what the cash transactions were, and what they were for.</a:t>
          </a:r>
        </a:p>
        <a:p>
          <a:endParaRPr lang="en-US" sz="1100" baseline="0"/>
        </a:p>
        <a:p>
          <a:r>
            <a:rPr lang="en-US" sz="1100" b="1" baseline="0"/>
            <a:t>S&amp;S &amp; Cap:  </a:t>
          </a:r>
          <a:r>
            <a:rPr lang="en-US" sz="1100" b="0" baseline="0"/>
            <a:t>Use posted payment register, but review for anything unusual.  Should speak to one-time payments in notes.  </a:t>
          </a:r>
          <a:r>
            <a:rPr lang="en-US" sz="900" b="0" baseline="0"/>
            <a:t>Had earlier thought that </a:t>
          </a:r>
          <a:r>
            <a:rPr lang="en-US" sz="900" baseline="0"/>
            <a:t>Beg AP, End AP, and Exp combined to determined cash out flow for S&amp;S &amp; Cap would work, but it does not seem to capture all items, having reviewed that process</a:t>
          </a:r>
        </a:p>
        <a:p>
          <a:endParaRPr lang="en-US" sz="1100" baseline="0"/>
        </a:p>
        <a:p>
          <a:r>
            <a:rPr lang="en-US" sz="1100" b="1" baseline="0"/>
            <a:t>Payroll:  </a:t>
          </a:r>
          <a:r>
            <a:rPr lang="en-US" sz="1100" baseline="0"/>
            <a:t>See Payroll costing reports, referencing prior month reports for PERS payouts.</a:t>
          </a:r>
        </a:p>
        <a:p>
          <a:endParaRPr lang="en-US" sz="1100" baseline="0"/>
        </a:p>
        <a:p>
          <a:r>
            <a:rPr lang="en-US" sz="1100" b="1" baseline="0"/>
            <a:t>Cash Change:  </a:t>
          </a:r>
          <a:r>
            <a:rPr lang="en-US" sz="1100" baseline="0"/>
            <a:t>Determine what actual change in cash was by using </a:t>
          </a:r>
          <a:r>
            <a:rPr lang="en-US" sz="1100" baseline="0">
              <a:solidFill>
                <a:srgbClr val="FF0000"/>
              </a:solidFill>
            </a:rPr>
            <a:t>Cash by Fund &amp; Rollup - Monitoring Schedule Working.xlsx </a:t>
          </a:r>
          <a:r>
            <a:rPr lang="en-US" sz="1100" baseline="0">
              <a:solidFill>
                <a:sysClr val="windowText" lastClr="000000"/>
              </a:solidFill>
            </a:rPr>
            <a:t>file in 000_Treasury\Cash Projection subdirectory on U: drive.  First, run and drop in the Cash report for prior and current month.  These reports should be run at the same time Edith puts our her most current "On Acct" report to ensure that there are no timing differences between the two sources.  Second, ensure that all items in "On Acct report are assigned to a fund, or fund group (see prior tabs) and reduce GF cash on cash report by any items which do not relate to the GF.  This will provide the ending cash balance.</a:t>
          </a:r>
        </a:p>
        <a:p>
          <a:endParaRPr lang="en-US" sz="1100" baseline="0">
            <a:solidFill>
              <a:sysClr val="windowText" lastClr="000000"/>
            </a:solidFill>
          </a:endParaRPr>
        </a:p>
        <a:p>
          <a:r>
            <a:rPr lang="en-US" sz="1100" b="1" baseline="0">
              <a:solidFill>
                <a:sysClr val="windowText" lastClr="000000"/>
              </a:solidFill>
            </a:rPr>
            <a:t>Other Receipts: </a:t>
          </a:r>
          <a:r>
            <a:rPr lang="en-US" sz="1100" baseline="0">
              <a:solidFill>
                <a:sysClr val="windowText" lastClr="000000"/>
              </a:solidFill>
            </a:rPr>
            <a:t> Because all outflows, as noted above, can be readily determined, the residual difference after all known revenues have been input shall go to Other Receipts.  While there is comfort that this figure is accurate, and does represent inflow, it cannot be supported due to resource and system limitations.</a:t>
          </a:r>
        </a:p>
        <a:p>
          <a:endParaRPr lang="en-US" sz="1100" baseline="0">
            <a:solidFill>
              <a:sysClr val="windowText" lastClr="000000"/>
            </a:solidFill>
          </a:endParaRPr>
        </a:p>
        <a:p>
          <a:r>
            <a:rPr lang="en-US" sz="1100" baseline="0">
              <a:solidFill>
                <a:sysClr val="windowText" lastClr="000000"/>
              </a:solidFill>
            </a:rPr>
            <a:t>Net Grant Activity:  This is actvity outside of GF operations which must be temporarily covered by the GF until grant draws come in.  </a:t>
          </a:r>
        </a:p>
        <a:p>
          <a:endParaRPr lang="en-US" sz="1100" baseline="0">
            <a:solidFill>
              <a:sysClr val="windowText" lastClr="000000"/>
            </a:solidFill>
          </a:endParaRPr>
        </a:p>
        <a:p>
          <a:r>
            <a:rPr lang="en-US" sz="1100" baseline="0">
              <a:solidFill>
                <a:sysClr val="windowText" lastClr="000000"/>
              </a:solidFill>
            </a:rPr>
            <a:t>SID Transfers:  Get with Debbie to identify this activity adn ensure that it is posted prior to running cash report.   </a:t>
          </a:r>
          <a:endParaRPr lang="en-US" sz="1100">
            <a:solidFill>
              <a:srgbClr val="FF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election activeCell="G41" sqref="G41"/>
    </sheetView>
  </sheetViews>
  <sheetFormatPr defaultColWidth="8.85546875" defaultRowHeight="12.75" x14ac:dyDescent="0.2"/>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23"/>
  <sheetViews>
    <sheetView tabSelected="1" zoomScale="85" zoomScaleNormal="85" workbookViewId="0">
      <pane xSplit="3" ySplit="5" topLeftCell="D6" activePane="bottomRight" state="frozen"/>
      <selection activeCell="A23" sqref="A23"/>
      <selection pane="topRight" activeCell="A23" sqref="A23"/>
      <selection pane="bottomLeft" activeCell="A23" sqref="A23"/>
      <selection pane="bottomRight" sqref="A1:C1"/>
    </sheetView>
  </sheetViews>
  <sheetFormatPr defaultRowHeight="12.75" x14ac:dyDescent="0.2"/>
  <cols>
    <col min="1" max="1" width="33.85546875" style="30" customWidth="1"/>
    <col min="2" max="2" width="22.5703125" style="30" customWidth="1"/>
    <col min="3" max="3" width="11.28515625" style="30" customWidth="1"/>
    <col min="4" max="7" width="14.7109375" style="31" customWidth="1"/>
    <col min="8" max="15" width="14.7109375" style="30" customWidth="1"/>
    <col min="16" max="16" width="16.85546875" style="3" customWidth="1"/>
    <col min="17" max="17" width="13.42578125" style="34" bestFit="1" customWidth="1"/>
    <col min="18" max="19" width="9.140625" style="34"/>
    <col min="20" max="20" width="15.140625" style="57" customWidth="1"/>
    <col min="21" max="21" width="13.28515625" style="34" customWidth="1"/>
    <col min="22" max="32" width="9.140625" style="34"/>
    <col min="33" max="33" width="14.28515625" style="34" bestFit="1" customWidth="1"/>
    <col min="34" max="34" width="9.140625" style="34"/>
    <col min="35" max="16384" width="9.140625" style="30"/>
  </cols>
  <sheetData>
    <row r="1" spans="1:34" x14ac:dyDescent="0.2">
      <c r="A1" s="117" t="s">
        <v>98</v>
      </c>
      <c r="B1" s="118"/>
      <c r="C1" s="118"/>
      <c r="D1" s="1"/>
      <c r="E1" s="1"/>
      <c r="F1" s="1"/>
    </row>
    <row r="2" spans="1:34" x14ac:dyDescent="0.2">
      <c r="A2" s="129"/>
      <c r="B2" s="26"/>
      <c r="C2" s="26"/>
      <c r="D2" s="1"/>
      <c r="E2" s="1"/>
      <c r="F2" s="1"/>
    </row>
    <row r="3" spans="1:34" ht="13.5" thickBot="1" x14ac:dyDescent="0.25">
      <c r="A3" s="26"/>
      <c r="B3" s="26"/>
      <c r="C3" s="26"/>
      <c r="D3" s="41"/>
      <c r="E3" s="41"/>
      <c r="F3" s="41"/>
      <c r="G3" s="41"/>
      <c r="H3" s="41"/>
      <c r="I3" s="41"/>
      <c r="J3" s="41"/>
      <c r="K3" s="41"/>
      <c r="L3" s="41"/>
      <c r="M3" s="41"/>
      <c r="N3" s="41"/>
      <c r="O3" s="41"/>
    </row>
    <row r="4" spans="1:34" ht="12.75" customHeight="1" x14ac:dyDescent="0.2">
      <c r="B4" s="34"/>
      <c r="C4" s="101"/>
      <c r="D4" s="130" t="s">
        <v>74</v>
      </c>
      <c r="E4" s="131" t="s">
        <v>74</v>
      </c>
      <c r="F4" s="131" t="s">
        <v>74</v>
      </c>
      <c r="G4" s="131" t="s">
        <v>74</v>
      </c>
      <c r="H4" s="131" t="s">
        <v>74</v>
      </c>
      <c r="I4" s="131" t="s">
        <v>74</v>
      </c>
      <c r="J4" s="85" t="s">
        <v>74</v>
      </c>
      <c r="K4" s="85" t="s">
        <v>74</v>
      </c>
      <c r="L4" s="85" t="s">
        <v>74</v>
      </c>
      <c r="M4" s="85" t="s">
        <v>74</v>
      </c>
      <c r="N4" s="85" t="s">
        <v>74</v>
      </c>
      <c r="O4" s="85" t="s">
        <v>99</v>
      </c>
      <c r="P4" s="173" t="s">
        <v>109</v>
      </c>
      <c r="Q4" s="55" t="s">
        <v>100</v>
      </c>
    </row>
    <row r="5" spans="1:34" s="26" customFormat="1" ht="13.5" thickBot="1" x14ac:dyDescent="0.25">
      <c r="C5" s="102"/>
      <c r="D5" s="132" t="s">
        <v>0</v>
      </c>
      <c r="E5" s="133" t="s">
        <v>1</v>
      </c>
      <c r="F5" s="133" t="s">
        <v>2</v>
      </c>
      <c r="G5" s="133" t="s">
        <v>3</v>
      </c>
      <c r="H5" s="133" t="s">
        <v>4</v>
      </c>
      <c r="I5" s="133" t="s">
        <v>5</v>
      </c>
      <c r="J5" s="86" t="s">
        <v>6</v>
      </c>
      <c r="K5" s="86" t="s">
        <v>7</v>
      </c>
      <c r="L5" s="86" t="s">
        <v>8</v>
      </c>
      <c r="M5" s="86" t="s">
        <v>9</v>
      </c>
      <c r="N5" s="86" t="s">
        <v>10</v>
      </c>
      <c r="O5" s="86" t="s">
        <v>11</v>
      </c>
      <c r="P5" s="174"/>
      <c r="Q5" s="55" t="s">
        <v>56</v>
      </c>
      <c r="R5" s="56"/>
      <c r="S5" s="56"/>
      <c r="T5" s="157"/>
      <c r="U5" s="56"/>
      <c r="V5" s="56"/>
      <c r="W5" s="56"/>
      <c r="X5" s="56"/>
      <c r="Y5" s="56"/>
      <c r="Z5" s="56"/>
      <c r="AA5" s="56"/>
      <c r="AB5" s="56"/>
      <c r="AC5" s="56"/>
      <c r="AD5" s="56"/>
      <c r="AE5" s="56"/>
      <c r="AF5" s="56"/>
      <c r="AG5" s="56"/>
      <c r="AH5" s="56"/>
    </row>
    <row r="6" spans="1:34" s="26" customFormat="1" ht="20.100000000000001" customHeight="1" x14ac:dyDescent="0.2">
      <c r="A6" s="20" t="s">
        <v>57</v>
      </c>
      <c r="B6" s="42" t="s">
        <v>43</v>
      </c>
      <c r="C6" s="103"/>
      <c r="D6" s="14"/>
      <c r="E6" s="14"/>
      <c r="F6" s="14"/>
      <c r="G6" s="14"/>
      <c r="H6" s="14"/>
      <c r="I6" s="14"/>
      <c r="J6" s="14"/>
      <c r="K6" s="14"/>
      <c r="L6" s="14"/>
      <c r="M6" s="14"/>
      <c r="N6" s="14"/>
      <c r="O6" s="115"/>
      <c r="P6" s="15"/>
      <c r="Q6" s="56"/>
      <c r="R6" s="56"/>
      <c r="S6" s="56"/>
      <c r="T6" s="120"/>
      <c r="U6" s="121"/>
      <c r="V6" s="56"/>
      <c r="W6" s="56"/>
      <c r="X6" s="56"/>
      <c r="Y6" s="56"/>
      <c r="Z6" s="56"/>
      <c r="AA6" s="56"/>
      <c r="AB6" s="56"/>
      <c r="AC6" s="56"/>
      <c r="AD6" s="56"/>
      <c r="AE6" s="56"/>
      <c r="AF6" s="56"/>
      <c r="AG6" s="56"/>
      <c r="AH6" s="56"/>
    </row>
    <row r="7" spans="1:34" s="98" customFormat="1" x14ac:dyDescent="0.2">
      <c r="A7" s="33" t="s">
        <v>12</v>
      </c>
      <c r="B7" s="45" t="s">
        <v>30</v>
      </c>
      <c r="C7" s="79"/>
      <c r="D7" s="134">
        <v>4433</v>
      </c>
      <c r="E7" s="135">
        <v>5151</v>
      </c>
      <c r="F7" s="135">
        <v>4251</v>
      </c>
      <c r="G7" s="135">
        <v>4369</v>
      </c>
      <c r="H7" s="135">
        <v>5038</v>
      </c>
      <c r="I7" s="135">
        <v>4300</v>
      </c>
      <c r="J7" s="96">
        <v>4345</v>
      </c>
      <c r="K7" s="175">
        <v>5461</v>
      </c>
      <c r="L7" s="96">
        <v>4267</v>
      </c>
      <c r="M7" s="96">
        <v>4060</v>
      </c>
      <c r="N7" s="96">
        <v>5397</v>
      </c>
      <c r="O7" s="176">
        <v>4558</v>
      </c>
      <c r="P7" s="128">
        <f t="shared" ref="P7:P22" si="0">SUM(D7:O7)</f>
        <v>55630</v>
      </c>
      <c r="Q7" s="119">
        <v>55735350</v>
      </c>
      <c r="R7" s="34"/>
      <c r="S7" s="34"/>
      <c r="T7" s="122"/>
      <c r="U7" s="122"/>
      <c r="V7" s="34"/>
      <c r="W7" s="34"/>
      <c r="X7" s="34"/>
      <c r="Y7" s="34"/>
      <c r="Z7" s="34"/>
      <c r="AA7" s="34"/>
      <c r="AB7" s="34"/>
      <c r="AC7" s="34"/>
      <c r="AD7" s="34"/>
      <c r="AE7" s="34"/>
      <c r="AF7" s="34"/>
      <c r="AG7" s="34"/>
      <c r="AH7" s="34"/>
    </row>
    <row r="8" spans="1:34" s="98" customFormat="1" x14ac:dyDescent="0.2">
      <c r="A8" s="54" t="s">
        <v>51</v>
      </c>
      <c r="B8" s="45" t="s">
        <v>34</v>
      </c>
      <c r="C8" s="111"/>
      <c r="D8" s="136">
        <v>21</v>
      </c>
      <c r="E8" s="137">
        <v>125</v>
      </c>
      <c r="F8" s="138">
        <v>2140</v>
      </c>
      <c r="G8" s="138">
        <v>428</v>
      </c>
      <c r="H8" s="138">
        <v>1455</v>
      </c>
      <c r="I8" s="138">
        <v>83</v>
      </c>
      <c r="J8" s="65">
        <v>562</v>
      </c>
      <c r="K8" s="65">
        <v>1172</v>
      </c>
      <c r="L8" s="65">
        <v>311</v>
      </c>
      <c r="M8" s="65">
        <v>1355</v>
      </c>
      <c r="N8" s="65">
        <v>43</v>
      </c>
      <c r="O8" s="177">
        <v>29</v>
      </c>
      <c r="P8" s="128">
        <f t="shared" si="0"/>
        <v>7724</v>
      </c>
      <c r="Q8" s="57">
        <v>7771110</v>
      </c>
      <c r="R8" s="34"/>
      <c r="S8" s="34"/>
      <c r="T8" s="122"/>
      <c r="U8" s="122"/>
      <c r="V8" s="34"/>
      <c r="W8" s="34"/>
      <c r="X8" s="34"/>
      <c r="Y8" s="34"/>
      <c r="Z8" s="34"/>
      <c r="AA8" s="34"/>
      <c r="AB8" s="34"/>
      <c r="AC8" s="34"/>
      <c r="AD8" s="34"/>
      <c r="AE8" s="34"/>
      <c r="AF8" s="34"/>
      <c r="AG8" s="34"/>
      <c r="AH8" s="34"/>
    </row>
    <row r="9" spans="1:34" s="98" customFormat="1" x14ac:dyDescent="0.2">
      <c r="A9" s="54" t="s">
        <v>50</v>
      </c>
      <c r="B9" s="45" t="s">
        <v>35</v>
      </c>
      <c r="C9" s="79"/>
      <c r="D9" s="136">
        <v>36</v>
      </c>
      <c r="E9" s="137">
        <v>20</v>
      </c>
      <c r="F9" s="137">
        <v>4</v>
      </c>
      <c r="G9" s="137">
        <v>16</v>
      </c>
      <c r="H9" s="137">
        <v>236</v>
      </c>
      <c r="I9" s="137">
        <v>450</v>
      </c>
      <c r="J9" s="64">
        <v>71</v>
      </c>
      <c r="K9" s="64">
        <v>92</v>
      </c>
      <c r="L9" s="64">
        <v>181</v>
      </c>
      <c r="M9" s="64">
        <v>0</v>
      </c>
      <c r="N9" s="64">
        <v>111</v>
      </c>
      <c r="O9" s="177">
        <v>69</v>
      </c>
      <c r="P9" s="128">
        <f t="shared" si="0"/>
        <v>1286</v>
      </c>
      <c r="Q9" s="57">
        <v>958890</v>
      </c>
      <c r="R9" s="34"/>
      <c r="S9" s="34"/>
      <c r="T9" s="122"/>
      <c r="U9" s="122"/>
      <c r="V9" s="34"/>
      <c r="W9" s="34"/>
      <c r="X9" s="34"/>
      <c r="Y9" s="34"/>
      <c r="Z9" s="34"/>
      <c r="AA9" s="34"/>
      <c r="AB9" s="34"/>
      <c r="AC9" s="34"/>
      <c r="AD9" s="34"/>
      <c r="AE9" s="34"/>
      <c r="AF9" s="34"/>
      <c r="AG9" s="34"/>
      <c r="AH9" s="34"/>
    </row>
    <row r="10" spans="1:34" s="98" customFormat="1" x14ac:dyDescent="0.2">
      <c r="A10" s="54" t="s">
        <v>52</v>
      </c>
      <c r="B10" s="45" t="s">
        <v>54</v>
      </c>
      <c r="C10" s="79"/>
      <c r="D10" s="136">
        <v>0</v>
      </c>
      <c r="E10" s="138">
        <v>0</v>
      </c>
      <c r="F10" s="138">
        <v>237</v>
      </c>
      <c r="G10" s="138">
        <v>0</v>
      </c>
      <c r="H10" s="138">
        <v>211</v>
      </c>
      <c r="I10" s="138">
        <v>81</v>
      </c>
      <c r="J10" s="65">
        <v>21</v>
      </c>
      <c r="K10" s="65">
        <v>49</v>
      </c>
      <c r="L10" s="65">
        <v>227</v>
      </c>
      <c r="M10" s="65">
        <v>0</v>
      </c>
      <c r="N10" s="65">
        <v>184</v>
      </c>
      <c r="O10" s="177">
        <v>126</v>
      </c>
      <c r="P10" s="128">
        <f t="shared" si="0"/>
        <v>1136</v>
      </c>
      <c r="Q10" s="57">
        <v>1300000</v>
      </c>
      <c r="R10" s="34"/>
      <c r="S10" s="34"/>
      <c r="T10" s="122"/>
      <c r="U10" s="122"/>
      <c r="V10" s="34"/>
      <c r="W10" s="34"/>
      <c r="X10" s="34"/>
      <c r="Y10" s="34"/>
      <c r="Z10" s="34"/>
      <c r="AA10" s="34"/>
      <c r="AB10" s="34"/>
      <c r="AC10" s="34"/>
      <c r="AD10" s="34"/>
      <c r="AE10" s="34"/>
      <c r="AF10" s="34"/>
      <c r="AG10" s="34"/>
      <c r="AH10" s="34"/>
    </row>
    <row r="11" spans="1:34" s="98" customFormat="1" x14ac:dyDescent="0.2">
      <c r="A11" s="33" t="s">
        <v>53</v>
      </c>
      <c r="B11" s="45" t="s">
        <v>94</v>
      </c>
      <c r="C11" s="79" t="s">
        <v>26</v>
      </c>
      <c r="D11" s="139">
        <v>0</v>
      </c>
      <c r="E11" s="138">
        <v>0</v>
      </c>
      <c r="F11" s="138">
        <v>0</v>
      </c>
      <c r="G11" s="138">
        <v>0</v>
      </c>
      <c r="H11" s="140">
        <v>663</v>
      </c>
      <c r="I11" s="138">
        <v>0</v>
      </c>
      <c r="J11" s="65">
        <v>0</v>
      </c>
      <c r="K11" s="65">
        <v>771</v>
      </c>
      <c r="L11" s="97">
        <v>0</v>
      </c>
      <c r="M11" s="65">
        <v>0</v>
      </c>
      <c r="N11" s="65">
        <v>561</v>
      </c>
      <c r="O11" s="177">
        <v>0</v>
      </c>
      <c r="P11" s="128">
        <f t="shared" si="0"/>
        <v>1995</v>
      </c>
      <c r="Q11" s="57">
        <v>2050356</v>
      </c>
      <c r="R11" s="34"/>
      <c r="S11" s="34"/>
      <c r="T11" s="123"/>
      <c r="U11" s="34"/>
      <c r="V11" s="34"/>
      <c r="W11" s="34"/>
      <c r="X11" s="34"/>
      <c r="Y11" s="34"/>
      <c r="Z11" s="34"/>
      <c r="AA11" s="34"/>
      <c r="AB11" s="34"/>
      <c r="AC11" s="34"/>
      <c r="AD11" s="34"/>
      <c r="AE11" s="34"/>
      <c r="AF11" s="34"/>
      <c r="AG11" s="34"/>
      <c r="AH11" s="34"/>
    </row>
    <row r="12" spans="1:34" s="98" customFormat="1" x14ac:dyDescent="0.2">
      <c r="A12" s="35" t="s">
        <v>38</v>
      </c>
      <c r="B12" s="45" t="s">
        <v>44</v>
      </c>
      <c r="C12" s="79"/>
      <c r="D12" s="136">
        <v>0</v>
      </c>
      <c r="E12" s="138">
        <v>504</v>
      </c>
      <c r="F12" s="138">
        <v>0</v>
      </c>
      <c r="G12" s="138">
        <v>504</v>
      </c>
      <c r="H12" s="138">
        <v>0</v>
      </c>
      <c r="I12" s="138">
        <v>0</v>
      </c>
      <c r="J12" s="65">
        <v>504</v>
      </c>
      <c r="K12" s="65">
        <v>0</v>
      </c>
      <c r="L12" s="65">
        <v>504</v>
      </c>
      <c r="M12" s="65">
        <v>0</v>
      </c>
      <c r="N12" s="65">
        <v>0</v>
      </c>
      <c r="O12" s="177">
        <v>0</v>
      </c>
      <c r="P12" s="128">
        <f t="shared" si="0"/>
        <v>2016</v>
      </c>
      <c r="Q12" s="57">
        <v>2016306.53</v>
      </c>
      <c r="R12" s="34"/>
      <c r="S12" s="34"/>
      <c r="T12" s="57"/>
      <c r="U12" s="57"/>
      <c r="V12" s="34"/>
      <c r="W12" s="34"/>
      <c r="X12" s="34"/>
      <c r="Y12" s="34"/>
      <c r="Z12" s="34"/>
      <c r="AA12" s="34"/>
      <c r="AB12" s="34"/>
      <c r="AC12" s="34"/>
      <c r="AD12" s="34"/>
      <c r="AE12" s="34"/>
      <c r="AF12" s="34"/>
      <c r="AG12" s="34"/>
      <c r="AH12" s="34"/>
    </row>
    <row r="13" spans="1:34" s="34" customFormat="1" x14ac:dyDescent="0.2">
      <c r="A13" s="33" t="s">
        <v>13</v>
      </c>
      <c r="B13" s="46" t="s">
        <v>31</v>
      </c>
      <c r="C13" s="79"/>
      <c r="D13" s="136">
        <v>357</v>
      </c>
      <c r="E13" s="137">
        <v>2784</v>
      </c>
      <c r="F13" s="137">
        <v>102</v>
      </c>
      <c r="G13" s="137">
        <v>4159</v>
      </c>
      <c r="H13" s="137">
        <v>803</v>
      </c>
      <c r="I13" s="137">
        <v>122</v>
      </c>
      <c r="J13" s="64">
        <v>314</v>
      </c>
      <c r="K13" s="64">
        <v>2629</v>
      </c>
      <c r="L13" s="64">
        <f>482+86</f>
        <v>568</v>
      </c>
      <c r="M13" s="64">
        <v>437</v>
      </c>
      <c r="N13" s="64">
        <f>2342+88</f>
        <v>2430</v>
      </c>
      <c r="O13" s="177">
        <v>289</v>
      </c>
      <c r="P13" s="128">
        <f t="shared" si="0"/>
        <v>14994</v>
      </c>
      <c r="Q13" s="57">
        <v>14512361</v>
      </c>
      <c r="T13" s="57"/>
      <c r="U13" s="57"/>
    </row>
    <row r="14" spans="1:34" s="98" customFormat="1" x14ac:dyDescent="0.2">
      <c r="A14" s="33" t="s">
        <v>46</v>
      </c>
      <c r="B14" s="46" t="s">
        <v>55</v>
      </c>
      <c r="C14" s="79"/>
      <c r="D14" s="139">
        <v>0</v>
      </c>
      <c r="E14" s="141">
        <v>0</v>
      </c>
      <c r="F14" s="137">
        <v>1214</v>
      </c>
      <c r="G14" s="141">
        <v>0</v>
      </c>
      <c r="H14" s="141">
        <v>0</v>
      </c>
      <c r="I14" s="137">
        <v>1214</v>
      </c>
      <c r="J14" s="65">
        <v>0</v>
      </c>
      <c r="K14" s="65">
        <v>0</v>
      </c>
      <c r="L14" s="65">
        <v>1214</v>
      </c>
      <c r="M14" s="65">
        <v>0</v>
      </c>
      <c r="N14" s="65">
        <v>0</v>
      </c>
      <c r="O14" s="177">
        <v>1214</v>
      </c>
      <c r="P14" s="128">
        <f t="shared" si="0"/>
        <v>4856</v>
      </c>
      <c r="Q14" s="57">
        <v>4856250</v>
      </c>
      <c r="R14" s="34"/>
      <c r="S14" s="34"/>
      <c r="T14" s="57"/>
      <c r="U14" s="57"/>
      <c r="V14" s="34"/>
      <c r="W14" s="34"/>
      <c r="X14" s="34"/>
      <c r="Y14" s="34"/>
      <c r="Z14" s="34"/>
      <c r="AA14" s="34"/>
      <c r="AB14" s="34"/>
      <c r="AC14" s="34"/>
      <c r="AD14" s="34"/>
      <c r="AE14" s="34"/>
      <c r="AF14" s="34"/>
      <c r="AG14" s="34"/>
      <c r="AH14" s="34"/>
    </row>
    <row r="15" spans="1:34" s="98" customFormat="1" x14ac:dyDescent="0.2">
      <c r="A15" s="35" t="s">
        <v>48</v>
      </c>
      <c r="B15" s="46" t="s">
        <v>32</v>
      </c>
      <c r="C15" s="112" t="s">
        <v>28</v>
      </c>
      <c r="D15" s="139">
        <v>476</v>
      </c>
      <c r="E15" s="141">
        <v>507</v>
      </c>
      <c r="F15" s="141">
        <v>405</v>
      </c>
      <c r="G15" s="141">
        <v>498</v>
      </c>
      <c r="H15" s="141">
        <v>486</v>
      </c>
      <c r="I15" s="141">
        <v>437</v>
      </c>
      <c r="J15" s="87">
        <v>517</v>
      </c>
      <c r="K15" s="87">
        <v>563</v>
      </c>
      <c r="L15" s="87">
        <v>676</v>
      </c>
      <c r="M15" s="87">
        <v>579</v>
      </c>
      <c r="N15" s="87">
        <v>597</v>
      </c>
      <c r="O15" s="178">
        <v>488</v>
      </c>
      <c r="P15" s="128">
        <f t="shared" si="0"/>
        <v>6229</v>
      </c>
      <c r="Q15" s="57">
        <v>5894300</v>
      </c>
      <c r="R15" s="34" t="s">
        <v>90</v>
      </c>
      <c r="S15" s="34"/>
      <c r="T15" s="57"/>
      <c r="U15" s="57"/>
      <c r="V15" s="34"/>
      <c r="W15" s="34"/>
      <c r="X15" s="34"/>
      <c r="Y15" s="34"/>
      <c r="Z15" s="34"/>
      <c r="AA15" s="34"/>
      <c r="AB15" s="34"/>
      <c r="AC15" s="34"/>
      <c r="AD15" s="34"/>
      <c r="AE15" s="34"/>
      <c r="AF15" s="34"/>
      <c r="AG15" s="34"/>
      <c r="AH15" s="34"/>
    </row>
    <row r="16" spans="1:34" s="98" customFormat="1" x14ac:dyDescent="0.2">
      <c r="A16" s="35" t="s">
        <v>47</v>
      </c>
      <c r="B16" s="46" t="s">
        <v>32</v>
      </c>
      <c r="C16" s="112" t="s">
        <v>24</v>
      </c>
      <c r="D16" s="139">
        <v>1853</v>
      </c>
      <c r="E16" s="141">
        <v>1791</v>
      </c>
      <c r="F16" s="141">
        <v>410</v>
      </c>
      <c r="G16" s="141">
        <v>1148</v>
      </c>
      <c r="H16" s="141">
        <v>523</v>
      </c>
      <c r="I16" s="141">
        <v>503</v>
      </c>
      <c r="J16" s="87">
        <v>2983</v>
      </c>
      <c r="K16" s="87">
        <v>1272</v>
      </c>
      <c r="L16" s="87">
        <v>720</v>
      </c>
      <c r="M16" s="87">
        <v>1118</v>
      </c>
      <c r="N16" s="87">
        <v>669</v>
      </c>
      <c r="O16" s="178">
        <v>558</v>
      </c>
      <c r="P16" s="128">
        <f t="shared" si="0"/>
        <v>13548</v>
      </c>
      <c r="Q16" s="57">
        <v>8264000</v>
      </c>
      <c r="R16" s="34"/>
      <c r="S16" s="34"/>
      <c r="T16" s="57"/>
      <c r="U16" s="57"/>
      <c r="V16" s="34"/>
      <c r="W16" s="34"/>
      <c r="X16" s="34"/>
      <c r="Y16" s="34"/>
      <c r="Z16" s="34"/>
      <c r="AA16" s="34"/>
      <c r="AB16" s="34"/>
      <c r="AC16" s="34"/>
      <c r="AD16" s="34"/>
      <c r="AE16" s="34"/>
      <c r="AF16" s="34"/>
      <c r="AG16" s="34"/>
      <c r="AH16" s="34"/>
    </row>
    <row r="17" spans="1:34" x14ac:dyDescent="0.2">
      <c r="A17" s="35" t="s">
        <v>23</v>
      </c>
      <c r="B17" s="46" t="s">
        <v>32</v>
      </c>
      <c r="C17" s="112" t="s">
        <v>25</v>
      </c>
      <c r="D17" s="139">
        <v>432</v>
      </c>
      <c r="E17" s="141">
        <v>579</v>
      </c>
      <c r="F17" s="141">
        <v>383</v>
      </c>
      <c r="G17" s="141">
        <v>762</v>
      </c>
      <c r="H17" s="141">
        <v>594</v>
      </c>
      <c r="I17" s="141">
        <v>367</v>
      </c>
      <c r="J17" s="87">
        <v>691</v>
      </c>
      <c r="K17" s="87">
        <v>340</v>
      </c>
      <c r="L17" s="87">
        <v>1143</v>
      </c>
      <c r="M17" s="87">
        <v>633</v>
      </c>
      <c r="N17" s="87">
        <v>1220</v>
      </c>
      <c r="O17" s="179">
        <v>388</v>
      </c>
      <c r="P17" s="128">
        <f t="shared" si="0"/>
        <v>7532</v>
      </c>
      <c r="Q17" s="57">
        <f>6002567+500000</f>
        <v>6502567</v>
      </c>
      <c r="U17" s="57"/>
    </row>
    <row r="18" spans="1:34" s="98" customFormat="1" x14ac:dyDescent="0.2">
      <c r="A18" s="35" t="s">
        <v>40</v>
      </c>
      <c r="B18" s="46" t="s">
        <v>32</v>
      </c>
      <c r="C18" s="111" t="s">
        <v>40</v>
      </c>
      <c r="D18" s="142">
        <v>99</v>
      </c>
      <c r="E18" s="137">
        <v>57</v>
      </c>
      <c r="F18" s="137">
        <v>53</v>
      </c>
      <c r="G18" s="137">
        <v>62</v>
      </c>
      <c r="H18" s="137">
        <v>59</v>
      </c>
      <c r="I18" s="137">
        <v>48</v>
      </c>
      <c r="J18" s="64">
        <f>59+62</f>
        <v>121</v>
      </c>
      <c r="K18" s="64">
        <f>17+43</f>
        <v>60</v>
      </c>
      <c r="L18" s="64">
        <f>101+179</f>
        <v>280</v>
      </c>
      <c r="M18" s="64">
        <f>61+47+318</f>
        <v>426</v>
      </c>
      <c r="N18" s="89">
        <f>56+13+85</f>
        <v>154</v>
      </c>
      <c r="O18" s="127">
        <f>54+49</f>
        <v>103</v>
      </c>
      <c r="P18" s="128">
        <f t="shared" si="0"/>
        <v>1522</v>
      </c>
      <c r="Q18" s="57">
        <v>0</v>
      </c>
      <c r="R18" s="34"/>
      <c r="S18" s="34"/>
      <c r="T18" s="57"/>
      <c r="U18" s="57"/>
      <c r="V18" s="34"/>
      <c r="W18" s="34"/>
      <c r="X18" s="34"/>
      <c r="Y18" s="34"/>
      <c r="Z18" s="34"/>
      <c r="AA18" s="34"/>
      <c r="AB18" s="34"/>
      <c r="AC18" s="34"/>
      <c r="AD18" s="34"/>
      <c r="AE18" s="34"/>
      <c r="AF18" s="34"/>
      <c r="AG18" s="34"/>
      <c r="AH18" s="34"/>
    </row>
    <row r="19" spans="1:34" s="98" customFormat="1" x14ac:dyDescent="0.2">
      <c r="A19" s="35" t="s">
        <v>39</v>
      </c>
      <c r="B19" s="46" t="s">
        <v>45</v>
      </c>
      <c r="C19" s="112"/>
      <c r="D19" s="143">
        <v>171</v>
      </c>
      <c r="E19" s="141">
        <v>171</v>
      </c>
      <c r="F19" s="141">
        <v>171</v>
      </c>
      <c r="G19" s="141">
        <v>171</v>
      </c>
      <c r="H19" s="141">
        <v>171</v>
      </c>
      <c r="I19" s="141">
        <v>171</v>
      </c>
      <c r="J19" s="87">
        <v>171</v>
      </c>
      <c r="K19" s="87">
        <v>171</v>
      </c>
      <c r="L19" s="87">
        <v>171</v>
      </c>
      <c r="M19" s="87">
        <v>171</v>
      </c>
      <c r="N19" s="87">
        <v>171</v>
      </c>
      <c r="O19" s="178">
        <v>171</v>
      </c>
      <c r="P19" s="128">
        <f t="shared" si="0"/>
        <v>2052</v>
      </c>
      <c r="Q19" s="57">
        <v>2052034</v>
      </c>
      <c r="R19" s="34"/>
      <c r="S19" s="34"/>
      <c r="T19" s="57"/>
      <c r="U19" s="57"/>
      <c r="V19" s="34"/>
      <c r="W19" s="34"/>
      <c r="X19" s="34"/>
      <c r="Y19" s="34"/>
      <c r="Z19" s="34"/>
      <c r="AA19" s="34"/>
      <c r="AB19" s="34"/>
      <c r="AC19" s="34"/>
      <c r="AD19" s="34"/>
      <c r="AE19" s="34"/>
      <c r="AF19" s="34"/>
      <c r="AG19" s="34"/>
      <c r="AH19" s="34"/>
    </row>
    <row r="20" spans="1:34" x14ac:dyDescent="0.2">
      <c r="A20" s="113" t="s">
        <v>27</v>
      </c>
      <c r="B20" s="46" t="s">
        <v>32</v>
      </c>
      <c r="C20" s="112" t="s">
        <v>36</v>
      </c>
      <c r="D20" s="139">
        <v>198</v>
      </c>
      <c r="E20" s="141">
        <v>201</v>
      </c>
      <c r="F20" s="141">
        <v>388</v>
      </c>
      <c r="G20" s="141">
        <v>351</v>
      </c>
      <c r="H20" s="141">
        <v>505</v>
      </c>
      <c r="I20" s="141">
        <v>169</v>
      </c>
      <c r="J20" s="87">
        <v>370</v>
      </c>
      <c r="K20" s="87">
        <v>414</v>
      </c>
      <c r="L20" s="87">
        <f>529+3178</f>
        <v>3707</v>
      </c>
      <c r="M20" s="87">
        <v>515</v>
      </c>
      <c r="N20" s="87">
        <v>1061</v>
      </c>
      <c r="O20" s="178">
        <v>386</v>
      </c>
      <c r="P20" s="128">
        <f t="shared" si="0"/>
        <v>8265</v>
      </c>
      <c r="Q20" s="57">
        <v>0</v>
      </c>
    </row>
    <row r="21" spans="1:34" s="34" customFormat="1" x14ac:dyDescent="0.2">
      <c r="A21" s="95" t="s">
        <v>73</v>
      </c>
      <c r="B21" s="45" t="s">
        <v>37</v>
      </c>
      <c r="C21" s="79"/>
      <c r="D21" s="136">
        <v>0</v>
      </c>
      <c r="E21" s="136">
        <v>0</v>
      </c>
      <c r="F21" s="138">
        <v>0</v>
      </c>
      <c r="G21" s="137">
        <v>0</v>
      </c>
      <c r="H21" s="136">
        <v>0</v>
      </c>
      <c r="I21" s="138">
        <v>0</v>
      </c>
      <c r="J21" s="180">
        <v>0</v>
      </c>
      <c r="K21" s="89">
        <v>0</v>
      </c>
      <c r="L21" s="64">
        <v>0</v>
      </c>
      <c r="M21" s="64">
        <v>0</v>
      </c>
      <c r="N21" s="64">
        <v>0</v>
      </c>
      <c r="O21" s="177">
        <v>5107</v>
      </c>
      <c r="P21" s="128">
        <f>SUM(D21:O21)</f>
        <v>5107</v>
      </c>
      <c r="Q21" s="57">
        <v>5106500</v>
      </c>
      <c r="T21" s="57"/>
      <c r="U21" s="57"/>
    </row>
    <row r="22" spans="1:34" x14ac:dyDescent="0.2">
      <c r="A22" s="94" t="s">
        <v>42</v>
      </c>
      <c r="B22" s="48" t="s">
        <v>37</v>
      </c>
      <c r="C22" s="104"/>
      <c r="D22" s="139">
        <v>0</v>
      </c>
      <c r="E22" s="141">
        <v>0</v>
      </c>
      <c r="F22" s="141">
        <v>0</v>
      </c>
      <c r="G22" s="141">
        <v>0</v>
      </c>
      <c r="H22" s="141">
        <v>0</v>
      </c>
      <c r="I22" s="141">
        <v>0</v>
      </c>
      <c r="J22" s="87">
        <v>45</v>
      </c>
      <c r="K22" s="87">
        <v>0</v>
      </c>
      <c r="L22" s="87">
        <v>0</v>
      </c>
      <c r="M22" s="87">
        <v>0</v>
      </c>
      <c r="N22" s="87">
        <v>0</v>
      </c>
      <c r="O22" s="178">
        <v>14</v>
      </c>
      <c r="P22" s="128">
        <f t="shared" si="0"/>
        <v>59</v>
      </c>
      <c r="Q22" s="93">
        <v>0</v>
      </c>
      <c r="U22" s="57"/>
    </row>
    <row r="23" spans="1:34" x14ac:dyDescent="0.2">
      <c r="A23" s="32" t="s">
        <v>41</v>
      </c>
      <c r="B23" s="44"/>
      <c r="C23" s="104"/>
      <c r="D23" s="144">
        <v>-315</v>
      </c>
      <c r="E23" s="145">
        <v>377</v>
      </c>
      <c r="F23" s="145">
        <v>517</v>
      </c>
      <c r="G23" s="145">
        <v>97</v>
      </c>
      <c r="H23" s="145">
        <v>731</v>
      </c>
      <c r="I23" s="145">
        <v>-586</v>
      </c>
      <c r="J23" s="90">
        <v>304</v>
      </c>
      <c r="K23" s="90">
        <v>538</v>
      </c>
      <c r="L23" s="90">
        <v>-269</v>
      </c>
      <c r="M23" s="90">
        <v>728</v>
      </c>
      <c r="N23" s="90">
        <v>-455</v>
      </c>
      <c r="O23" s="181">
        <v>-60</v>
      </c>
      <c r="P23" s="128">
        <f>SUM(D23:O23)</f>
        <v>1607</v>
      </c>
      <c r="Q23" s="58">
        <v>3447922</v>
      </c>
      <c r="R23" s="34" t="s">
        <v>89</v>
      </c>
      <c r="U23" s="57"/>
    </row>
    <row r="24" spans="1:34" s="3" customFormat="1" ht="13.5" thickBot="1" x14ac:dyDescent="0.25">
      <c r="A24" s="21" t="s">
        <v>14</v>
      </c>
      <c r="B24" s="49"/>
      <c r="C24" s="105"/>
      <c r="D24" s="146">
        <f t="shared" ref="D24:O24" si="1">SUM(D7:D23)</f>
        <v>7761</v>
      </c>
      <c r="E24" s="147">
        <f t="shared" si="1"/>
        <v>12267</v>
      </c>
      <c r="F24" s="147">
        <f t="shared" si="1"/>
        <v>10275</v>
      </c>
      <c r="G24" s="147">
        <f t="shared" si="1"/>
        <v>12565</v>
      </c>
      <c r="H24" s="147">
        <f t="shared" si="1"/>
        <v>11475</v>
      </c>
      <c r="I24" s="147">
        <f t="shared" si="1"/>
        <v>7359</v>
      </c>
      <c r="J24" s="91">
        <f>SUM(J7:J23)</f>
        <v>11019</v>
      </c>
      <c r="K24" s="91">
        <f t="shared" si="1"/>
        <v>13532</v>
      </c>
      <c r="L24" s="91">
        <f t="shared" si="1"/>
        <v>13700</v>
      </c>
      <c r="M24" s="91">
        <f t="shared" si="1"/>
        <v>10022</v>
      </c>
      <c r="N24" s="91">
        <f t="shared" si="1"/>
        <v>12143</v>
      </c>
      <c r="O24" s="182">
        <f t="shared" si="1"/>
        <v>13440</v>
      </c>
      <c r="P24" s="183">
        <f>SUM(P7:P23)</f>
        <v>135558</v>
      </c>
      <c r="Q24" s="63">
        <f>SUM(Q7:Q23)</f>
        <v>120467946.53</v>
      </c>
      <c r="R24" s="156"/>
      <c r="S24" s="156"/>
      <c r="T24" s="59"/>
      <c r="U24" s="59"/>
      <c r="V24" s="156"/>
      <c r="W24" s="156"/>
      <c r="X24" s="156"/>
      <c r="Y24" s="156"/>
      <c r="Z24" s="156"/>
      <c r="AA24" s="156"/>
      <c r="AB24" s="156"/>
      <c r="AC24" s="156"/>
      <c r="AD24" s="156"/>
      <c r="AE24" s="156"/>
      <c r="AF24" s="156"/>
      <c r="AG24" s="156"/>
      <c r="AH24" s="156"/>
    </row>
    <row r="25" spans="1:34" s="3" customFormat="1" ht="13.5" thickTop="1" x14ac:dyDescent="0.2">
      <c r="A25" s="21" t="s">
        <v>15</v>
      </c>
      <c r="B25" s="50"/>
      <c r="C25" s="106"/>
      <c r="D25" s="148">
        <f>+D24</f>
        <v>7761</v>
      </c>
      <c r="E25" s="149">
        <f t="shared" ref="E25:O25" si="2">+E24+D25</f>
        <v>20028</v>
      </c>
      <c r="F25" s="149">
        <f t="shared" si="2"/>
        <v>30303</v>
      </c>
      <c r="G25" s="149">
        <f t="shared" si="2"/>
        <v>42868</v>
      </c>
      <c r="H25" s="149">
        <f t="shared" si="2"/>
        <v>54343</v>
      </c>
      <c r="I25" s="149">
        <f t="shared" si="2"/>
        <v>61702</v>
      </c>
      <c r="J25" s="92">
        <f>+J24+I25</f>
        <v>72721</v>
      </c>
      <c r="K25" s="92">
        <f t="shared" si="2"/>
        <v>86253</v>
      </c>
      <c r="L25" s="92">
        <f t="shared" si="2"/>
        <v>99953</v>
      </c>
      <c r="M25" s="92">
        <f t="shared" si="2"/>
        <v>109975</v>
      </c>
      <c r="N25" s="92">
        <f t="shared" si="2"/>
        <v>122118</v>
      </c>
      <c r="O25" s="184">
        <f t="shared" si="2"/>
        <v>135558</v>
      </c>
      <c r="P25" s="185">
        <f>O25</f>
        <v>135558</v>
      </c>
      <c r="Q25" s="59"/>
      <c r="R25" s="156"/>
      <c r="S25" s="156"/>
      <c r="T25" s="59"/>
      <c r="U25" s="59"/>
      <c r="V25" s="156"/>
      <c r="W25" s="156"/>
      <c r="X25" s="156"/>
      <c r="Y25" s="156"/>
      <c r="Z25" s="156"/>
      <c r="AA25" s="156"/>
      <c r="AB25" s="156"/>
      <c r="AC25" s="156"/>
      <c r="AD25" s="156"/>
      <c r="AE25" s="156"/>
      <c r="AF25" s="156"/>
      <c r="AG25" s="156"/>
      <c r="AH25" s="156"/>
    </row>
    <row r="26" spans="1:34" ht="20.100000000000001" customHeight="1" x14ac:dyDescent="0.2">
      <c r="A26" s="22" t="s">
        <v>58</v>
      </c>
      <c r="B26" s="51"/>
      <c r="C26" s="107"/>
      <c r="D26" s="100"/>
      <c r="E26" s="19"/>
      <c r="F26" s="19"/>
      <c r="G26" s="19"/>
      <c r="H26" s="19"/>
      <c r="I26" s="19"/>
      <c r="J26" s="19"/>
      <c r="K26" s="19"/>
      <c r="L26" s="19"/>
      <c r="M26" s="19"/>
      <c r="N26" s="19"/>
      <c r="O26" s="116"/>
      <c r="P26" s="114"/>
      <c r="Q26" s="57"/>
      <c r="U26" s="57"/>
    </row>
    <row r="27" spans="1:34" x14ac:dyDescent="0.2">
      <c r="A27" s="23" t="s">
        <v>16</v>
      </c>
      <c r="B27" s="45" t="s">
        <v>33</v>
      </c>
      <c r="C27" s="79"/>
      <c r="D27" s="150">
        <f t="shared" ref="D27:H27" si="3">+D52/1000</f>
        <v>-7317.8248400000002</v>
      </c>
      <c r="E27" s="150">
        <f t="shared" si="3"/>
        <v>-6732.2476999999999</v>
      </c>
      <c r="F27" s="150">
        <f t="shared" si="3"/>
        <v>-6574.5819799999999</v>
      </c>
      <c r="G27" s="150">
        <f t="shared" si="3"/>
        <v>-6576.1123200000002</v>
      </c>
      <c r="H27" s="150">
        <f t="shared" si="3"/>
        <v>-9294.0063399999999</v>
      </c>
      <c r="I27" s="150">
        <f>+I52/1000</f>
        <v>-7437.7077399999998</v>
      </c>
      <c r="J27" s="88">
        <f>+J52/1000</f>
        <v>-6891.25288</v>
      </c>
      <c r="K27" s="88">
        <f t="shared" ref="K27:O27" si="4">+K52/1000</f>
        <v>-6699.5769399999999</v>
      </c>
      <c r="L27" s="88">
        <f t="shared" si="4"/>
        <v>-6686.6655300000002</v>
      </c>
      <c r="M27" s="88">
        <f t="shared" si="4"/>
        <v>-6890.0955100000001</v>
      </c>
      <c r="N27" s="88">
        <f t="shared" si="4"/>
        <v>-9241.508890000001</v>
      </c>
      <c r="O27" s="88">
        <f>+O52/1000</f>
        <v>-7633.2065600000005</v>
      </c>
      <c r="P27" s="128">
        <f>SUM(D27:O27)</f>
        <v>-87974.787230000002</v>
      </c>
      <c r="Q27" s="57">
        <v>-93635034</v>
      </c>
      <c r="U27" s="57"/>
    </row>
    <row r="28" spans="1:34" s="34" customFormat="1" x14ac:dyDescent="0.2">
      <c r="A28" s="33" t="s">
        <v>49</v>
      </c>
      <c r="B28" s="45" t="s">
        <v>59</v>
      </c>
      <c r="C28" s="79"/>
      <c r="D28" s="136">
        <f t="shared" ref="D28:H28" si="5">+D59/1000</f>
        <v>-3093.7750100000003</v>
      </c>
      <c r="E28" s="136">
        <f t="shared" si="5"/>
        <v>-3259.2396899999999</v>
      </c>
      <c r="F28" s="136">
        <f t="shared" si="5"/>
        <v>-1570.7428</v>
      </c>
      <c r="G28" s="136">
        <f t="shared" si="5"/>
        <v>-2487.2799600000003</v>
      </c>
      <c r="H28" s="136">
        <f t="shared" si="5"/>
        <v>-3299.3033100000002</v>
      </c>
      <c r="I28" s="136">
        <f>+I59/1000</f>
        <v>-1591.7503300000001</v>
      </c>
      <c r="J28" s="89">
        <f>+J59/1000</f>
        <v>-2069.6033600000001</v>
      </c>
      <c r="K28" s="89">
        <f t="shared" ref="K28:O28" si="6">+K59/1000</f>
        <v>-2549.3763599999997</v>
      </c>
      <c r="L28" s="89">
        <f t="shared" si="6"/>
        <v>-2652.6709599999999</v>
      </c>
      <c r="M28" s="89">
        <f t="shared" si="6"/>
        <v>-2404.1751200000003</v>
      </c>
      <c r="N28" s="89">
        <f t="shared" si="6"/>
        <v>-2516.0295000000001</v>
      </c>
      <c r="O28" s="89">
        <f t="shared" si="6"/>
        <v>-1884.6764699999997</v>
      </c>
      <c r="P28" s="128">
        <f>SUM(D28:O28)</f>
        <v>-29378.622869999996</v>
      </c>
      <c r="Q28" s="57">
        <v>-37789226</v>
      </c>
      <c r="T28" s="57"/>
      <c r="U28" s="57"/>
    </row>
    <row r="29" spans="1:34" x14ac:dyDescent="0.2">
      <c r="A29" s="23" t="s">
        <v>17</v>
      </c>
      <c r="B29" s="47" t="s">
        <v>37</v>
      </c>
      <c r="C29" s="79"/>
      <c r="D29" s="142">
        <v>-827</v>
      </c>
      <c r="E29" s="137">
        <v>-1023</v>
      </c>
      <c r="F29" s="137">
        <v>-808</v>
      </c>
      <c r="G29" s="137">
        <v>-810</v>
      </c>
      <c r="H29" s="137">
        <v>-808</v>
      </c>
      <c r="I29" s="137">
        <v>-808</v>
      </c>
      <c r="J29" s="64">
        <f>-808-20</f>
        <v>-828</v>
      </c>
      <c r="K29" s="64">
        <v>-808</v>
      </c>
      <c r="L29" s="64">
        <v>-808</v>
      </c>
      <c r="M29" s="64">
        <f>-808-117</f>
        <v>-925</v>
      </c>
      <c r="N29" s="64">
        <v>-808</v>
      </c>
      <c r="O29" s="177">
        <v>-811</v>
      </c>
      <c r="P29" s="128">
        <f>SUM(D29:O29)</f>
        <v>-10072</v>
      </c>
      <c r="Q29" s="57">
        <v>-9935037</v>
      </c>
      <c r="U29" s="57"/>
    </row>
    <row r="30" spans="1:34" x14ac:dyDescent="0.2">
      <c r="A30" s="23"/>
      <c r="B30" s="48"/>
      <c r="C30" s="108"/>
      <c r="D30" s="136"/>
      <c r="E30" s="137"/>
      <c r="F30" s="137"/>
      <c r="G30" s="137"/>
      <c r="H30" s="137"/>
      <c r="I30" s="136"/>
      <c r="J30" s="64"/>
      <c r="K30" s="64"/>
      <c r="L30" s="64"/>
      <c r="M30" s="99"/>
      <c r="N30" s="64"/>
      <c r="O30" s="127"/>
      <c r="P30" s="128">
        <f>SUM(D30:O30)</f>
        <v>0</v>
      </c>
      <c r="Q30" s="57">
        <v>-500000</v>
      </c>
      <c r="U30" s="57"/>
    </row>
    <row r="31" spans="1:34" s="4" customFormat="1" ht="13.5" thickBot="1" x14ac:dyDescent="0.25">
      <c r="A31" s="21" t="s">
        <v>18</v>
      </c>
      <c r="B31" s="50"/>
      <c r="C31" s="106"/>
      <c r="D31" s="151">
        <f t="shared" ref="D31:O31" si="7">SUM(D27:D29)</f>
        <v>-11238.599850000001</v>
      </c>
      <c r="E31" s="152">
        <f t="shared" si="7"/>
        <v>-11014.48739</v>
      </c>
      <c r="F31" s="152">
        <f t="shared" si="7"/>
        <v>-8953.324779999999</v>
      </c>
      <c r="G31" s="152">
        <f t="shared" si="7"/>
        <v>-9873.39228</v>
      </c>
      <c r="H31" s="152">
        <f t="shared" si="7"/>
        <v>-13401.309649999999</v>
      </c>
      <c r="I31" s="152">
        <f t="shared" si="7"/>
        <v>-9837.4580700000006</v>
      </c>
      <c r="J31" s="83">
        <f>SUM(J27:J29)</f>
        <v>-9788.856240000001</v>
      </c>
      <c r="K31" s="83">
        <f t="shared" si="7"/>
        <v>-10056.953299999999</v>
      </c>
      <c r="L31" s="83">
        <f t="shared" si="7"/>
        <v>-10147.33649</v>
      </c>
      <c r="M31" s="83">
        <f t="shared" si="7"/>
        <v>-10219.270630000001</v>
      </c>
      <c r="N31" s="83">
        <f t="shared" si="7"/>
        <v>-12565.538390000002</v>
      </c>
      <c r="O31" s="186">
        <f t="shared" si="7"/>
        <v>-10328.883030000001</v>
      </c>
      <c r="P31" s="183">
        <f>SUM(P27:P29)</f>
        <v>-127425.41009999999</v>
      </c>
      <c r="Q31" s="63">
        <f>SUM(Q27:Q30)</f>
        <v>-141859297</v>
      </c>
      <c r="R31" s="158"/>
      <c r="S31" s="158"/>
      <c r="T31" s="63"/>
      <c r="U31" s="63"/>
      <c r="V31" s="158"/>
      <c r="W31" s="158"/>
      <c r="X31" s="158"/>
      <c r="Y31" s="158"/>
      <c r="Z31" s="158"/>
      <c r="AA31" s="158"/>
      <c r="AB31" s="158"/>
      <c r="AC31" s="158"/>
      <c r="AD31" s="158"/>
      <c r="AE31" s="158"/>
      <c r="AF31" s="158"/>
      <c r="AG31" s="158"/>
      <c r="AH31" s="158"/>
    </row>
    <row r="32" spans="1:34" s="3" customFormat="1" ht="14.25" thickTop="1" thickBot="1" x14ac:dyDescent="0.25">
      <c r="A32" s="21" t="s">
        <v>19</v>
      </c>
      <c r="B32" s="50"/>
      <c r="C32" s="106"/>
      <c r="D32" s="153">
        <f>D31</f>
        <v>-11238.599850000001</v>
      </c>
      <c r="E32" s="154">
        <f t="shared" ref="E32:O32" si="8">D32+E31</f>
        <v>-22253.087240000001</v>
      </c>
      <c r="F32" s="154">
        <f t="shared" si="8"/>
        <v>-31206.41202</v>
      </c>
      <c r="G32" s="154">
        <f t="shared" si="8"/>
        <v>-41079.804300000003</v>
      </c>
      <c r="H32" s="154">
        <f t="shared" si="8"/>
        <v>-54481.113949999999</v>
      </c>
      <c r="I32" s="154">
        <f t="shared" si="8"/>
        <v>-64318.57202</v>
      </c>
      <c r="J32" s="84">
        <f t="shared" si="8"/>
        <v>-74107.428260000001</v>
      </c>
      <c r="K32" s="84">
        <f t="shared" si="8"/>
        <v>-84164.381559999994</v>
      </c>
      <c r="L32" s="84">
        <f t="shared" si="8"/>
        <v>-94311.718049999996</v>
      </c>
      <c r="M32" s="84">
        <f t="shared" si="8"/>
        <v>-104530.98867999999</v>
      </c>
      <c r="N32" s="84">
        <f t="shared" si="8"/>
        <v>-117096.52707</v>
      </c>
      <c r="O32" s="187">
        <f t="shared" si="8"/>
        <v>-127425.41009999999</v>
      </c>
      <c r="P32" s="188">
        <f>O32</f>
        <v>-127425.41009999999</v>
      </c>
      <c r="Q32" s="59"/>
      <c r="R32" s="156"/>
      <c r="S32" s="156"/>
      <c r="T32" s="59"/>
      <c r="U32" s="59"/>
      <c r="V32" s="156"/>
      <c r="W32" s="156"/>
      <c r="X32" s="156"/>
      <c r="Y32" s="156"/>
      <c r="Z32" s="156"/>
      <c r="AA32" s="156"/>
      <c r="AB32" s="156"/>
      <c r="AC32" s="156"/>
      <c r="AD32" s="156"/>
      <c r="AE32" s="156"/>
      <c r="AF32" s="156"/>
      <c r="AG32" s="156"/>
      <c r="AH32" s="156"/>
    </row>
    <row r="33" spans="1:34" x14ac:dyDescent="0.2">
      <c r="A33" s="23"/>
      <c r="B33" s="43"/>
      <c r="C33" s="43"/>
      <c r="D33" s="37"/>
      <c r="E33" s="37"/>
      <c r="F33" s="37"/>
      <c r="G33" s="37"/>
      <c r="H33" s="37"/>
      <c r="I33" s="37"/>
      <c r="J33" s="37"/>
      <c r="K33" s="37"/>
      <c r="L33" s="37"/>
      <c r="M33" s="37"/>
      <c r="N33" s="37"/>
      <c r="O33" s="37"/>
      <c r="P33" s="18"/>
      <c r="Q33" s="57"/>
      <c r="U33" s="57"/>
    </row>
    <row r="34" spans="1:34" s="2" customFormat="1" ht="13.5" thickBot="1" x14ac:dyDescent="0.25">
      <c r="A34" s="11"/>
      <c r="B34" s="52"/>
      <c r="C34" s="52"/>
      <c r="D34" s="38"/>
      <c r="E34" s="38"/>
      <c r="F34" s="38"/>
      <c r="G34" s="38"/>
      <c r="H34" s="38"/>
      <c r="I34" s="38"/>
      <c r="J34" s="12"/>
      <c r="K34" s="12"/>
      <c r="L34" s="12"/>
      <c r="M34" s="12"/>
      <c r="N34" s="12"/>
      <c r="O34" s="12"/>
      <c r="P34" s="13"/>
      <c r="Q34" s="159"/>
      <c r="R34" s="160"/>
      <c r="S34" s="160"/>
      <c r="T34" s="159"/>
      <c r="U34" s="159"/>
      <c r="V34" s="160"/>
      <c r="W34" s="160"/>
      <c r="X34" s="160"/>
      <c r="Y34" s="160"/>
      <c r="Z34" s="160"/>
      <c r="AA34" s="160"/>
      <c r="AB34" s="160"/>
      <c r="AC34" s="160"/>
      <c r="AD34" s="160"/>
      <c r="AE34" s="160"/>
      <c r="AF34" s="160"/>
      <c r="AG34" s="160"/>
      <c r="AH34" s="160"/>
    </row>
    <row r="35" spans="1:34" s="2" customFormat="1" x14ac:dyDescent="0.2">
      <c r="A35" s="6"/>
      <c r="B35" s="8"/>
      <c r="C35" s="8"/>
      <c r="D35" s="36"/>
      <c r="E35" s="8"/>
      <c r="F35" s="8"/>
      <c r="G35" s="8"/>
      <c r="H35" s="8"/>
      <c r="I35" s="8"/>
      <c r="J35" s="8"/>
      <c r="K35" s="8"/>
      <c r="L35" s="8"/>
      <c r="M35" s="8"/>
      <c r="N35" s="8"/>
      <c r="O35" s="8"/>
      <c r="P35" s="10"/>
      <c r="Q35" s="159"/>
      <c r="R35" s="160"/>
      <c r="S35" s="160"/>
      <c r="T35" s="159"/>
      <c r="U35" s="159"/>
      <c r="V35" s="160"/>
      <c r="W35" s="160"/>
      <c r="X35" s="160"/>
      <c r="Y35" s="160"/>
      <c r="Z35" s="160"/>
      <c r="AA35" s="160"/>
      <c r="AB35" s="160"/>
      <c r="AC35" s="160"/>
      <c r="AD35" s="160"/>
      <c r="AE35" s="160"/>
      <c r="AF35" s="160"/>
      <c r="AG35" s="160"/>
      <c r="AH35" s="160"/>
    </row>
    <row r="36" spans="1:34" ht="20.100000000000001" customHeight="1" x14ac:dyDescent="0.2">
      <c r="A36" s="24" t="s">
        <v>22</v>
      </c>
      <c r="B36" s="7"/>
      <c r="C36" s="7"/>
      <c r="D36" s="17"/>
      <c r="E36" s="17"/>
      <c r="F36" s="17"/>
      <c r="G36" s="17"/>
      <c r="H36" s="17"/>
      <c r="I36" s="17"/>
      <c r="J36" s="17"/>
      <c r="K36" s="17"/>
      <c r="L36" s="17"/>
      <c r="M36" s="17"/>
      <c r="N36" s="17"/>
      <c r="O36" s="17"/>
      <c r="P36" s="5"/>
      <c r="Q36" s="57"/>
      <c r="U36" s="57"/>
    </row>
    <row r="37" spans="1:34" x14ac:dyDescent="0.2">
      <c r="A37" s="23"/>
      <c r="B37" s="29"/>
      <c r="C37" s="29"/>
      <c r="D37" s="39"/>
      <c r="E37" s="39"/>
      <c r="F37" s="39"/>
      <c r="G37" s="40"/>
      <c r="H37" s="40"/>
      <c r="I37" s="40"/>
      <c r="J37" s="40"/>
      <c r="K37" s="40"/>
      <c r="L37" s="40"/>
      <c r="M37" s="40"/>
      <c r="N37" s="40"/>
      <c r="O37" s="40"/>
      <c r="P37" s="16"/>
      <c r="U37" s="57"/>
    </row>
    <row r="38" spans="1:34" s="3" customFormat="1" x14ac:dyDescent="0.2">
      <c r="A38" s="25" t="s">
        <v>20</v>
      </c>
      <c r="B38" s="27"/>
      <c r="C38" s="109"/>
      <c r="D38" s="189">
        <f t="shared" ref="D38:O38" si="9">+D24+D31</f>
        <v>-3477.5998500000005</v>
      </c>
      <c r="E38" s="190">
        <f t="shared" si="9"/>
        <v>1252.5126099999998</v>
      </c>
      <c r="F38" s="190">
        <f t="shared" si="9"/>
        <v>1321.675220000001</v>
      </c>
      <c r="G38" s="190">
        <f t="shared" si="9"/>
        <v>2691.60772</v>
      </c>
      <c r="H38" s="190">
        <f t="shared" si="9"/>
        <v>-1926.3096499999992</v>
      </c>
      <c r="I38" s="190">
        <f t="shared" si="9"/>
        <v>-2478.4580700000006</v>
      </c>
      <c r="J38" s="195">
        <f t="shared" si="9"/>
        <v>1230.143759999999</v>
      </c>
      <c r="K38" s="195">
        <f t="shared" si="9"/>
        <v>3475.0467000000008</v>
      </c>
      <c r="L38" s="195">
        <f t="shared" si="9"/>
        <v>3552.6635100000003</v>
      </c>
      <c r="M38" s="195">
        <f t="shared" si="9"/>
        <v>-197.27063000000089</v>
      </c>
      <c r="N38" s="195">
        <f t="shared" si="9"/>
        <v>-422.53839000000153</v>
      </c>
      <c r="O38" s="196">
        <f t="shared" si="9"/>
        <v>3111.1169699999991</v>
      </c>
      <c r="P38" s="197">
        <f>+P24+P31</f>
        <v>8132.5899000000063</v>
      </c>
      <c r="Q38" s="156"/>
      <c r="R38" s="156"/>
      <c r="S38" s="156"/>
      <c r="T38" s="59"/>
      <c r="U38" s="59"/>
      <c r="V38" s="156"/>
      <c r="W38" s="156"/>
      <c r="X38" s="156"/>
      <c r="Y38" s="156"/>
      <c r="Z38" s="156"/>
      <c r="AA38" s="156"/>
      <c r="AB38" s="156"/>
      <c r="AC38" s="156"/>
      <c r="AD38" s="156"/>
      <c r="AE38" s="156"/>
      <c r="AF38" s="156"/>
      <c r="AG38" s="156"/>
      <c r="AH38" s="156"/>
    </row>
    <row r="39" spans="1:34" s="2" customFormat="1" x14ac:dyDescent="0.2">
      <c r="A39" s="6"/>
      <c r="B39" s="8"/>
      <c r="C39" s="110"/>
      <c r="D39" s="136"/>
      <c r="E39" s="137"/>
      <c r="F39" s="137"/>
      <c r="G39" s="137"/>
      <c r="H39" s="137"/>
      <c r="I39" s="137"/>
      <c r="J39" s="64"/>
      <c r="K39" s="64"/>
      <c r="L39" s="64"/>
      <c r="M39" s="64"/>
      <c r="N39" s="64"/>
      <c r="O39" s="177"/>
      <c r="P39" s="128"/>
      <c r="Q39" s="160"/>
      <c r="R39" s="160"/>
      <c r="S39" s="160"/>
      <c r="T39" s="159"/>
      <c r="U39" s="159"/>
      <c r="V39" s="160"/>
      <c r="W39" s="160"/>
      <c r="X39" s="160"/>
      <c r="Y39" s="160"/>
      <c r="Z39" s="160"/>
      <c r="AA39" s="160"/>
      <c r="AB39" s="160"/>
      <c r="AC39" s="160"/>
      <c r="AD39" s="160"/>
      <c r="AE39" s="160"/>
      <c r="AF39" s="160"/>
      <c r="AG39" s="160"/>
      <c r="AH39" s="160"/>
    </row>
    <row r="40" spans="1:34" s="2" customFormat="1" x14ac:dyDescent="0.2">
      <c r="A40" s="9" t="s">
        <v>29</v>
      </c>
      <c r="B40" s="28"/>
      <c r="C40" s="110"/>
      <c r="D40" s="136">
        <v>7089</v>
      </c>
      <c r="E40" s="137">
        <f t="shared" ref="E40:O40" si="10">+D42</f>
        <v>3611.4001499999995</v>
      </c>
      <c r="F40" s="137">
        <f t="shared" si="10"/>
        <v>4863.9127599999993</v>
      </c>
      <c r="G40" s="137">
        <f t="shared" si="10"/>
        <v>6185.5879800000002</v>
      </c>
      <c r="H40" s="137">
        <f t="shared" si="10"/>
        <v>8877.1957000000002</v>
      </c>
      <c r="I40" s="137">
        <f t="shared" si="10"/>
        <v>6950.886050000001</v>
      </c>
      <c r="J40" s="64">
        <f t="shared" si="10"/>
        <v>4472.4279800000004</v>
      </c>
      <c r="K40" s="64">
        <f t="shared" si="10"/>
        <v>5702.5717399999994</v>
      </c>
      <c r="L40" s="64">
        <f t="shared" si="10"/>
        <v>9177.6184400000002</v>
      </c>
      <c r="M40" s="64">
        <f t="shared" si="10"/>
        <v>12730.281950000001</v>
      </c>
      <c r="N40" s="64">
        <f t="shared" si="10"/>
        <v>12533.01132</v>
      </c>
      <c r="O40" s="177">
        <f t="shared" si="10"/>
        <v>12110.472929999998</v>
      </c>
      <c r="P40" s="128">
        <f>+D40</f>
        <v>7089</v>
      </c>
      <c r="Q40" s="160"/>
      <c r="R40" s="160"/>
      <c r="S40" s="160"/>
      <c r="T40" s="159"/>
      <c r="U40" s="159"/>
      <c r="V40" s="160"/>
      <c r="W40" s="160"/>
      <c r="X40" s="160"/>
      <c r="Y40" s="160"/>
      <c r="Z40" s="160"/>
      <c r="AA40" s="160"/>
      <c r="AB40" s="160"/>
      <c r="AC40" s="160"/>
      <c r="AD40" s="160"/>
      <c r="AE40" s="160"/>
      <c r="AF40" s="160"/>
      <c r="AG40" s="160"/>
      <c r="AH40" s="160"/>
    </row>
    <row r="41" spans="1:34" s="2" customFormat="1" x14ac:dyDescent="0.2">
      <c r="A41" s="6"/>
      <c r="B41" s="8"/>
      <c r="C41" s="110"/>
      <c r="D41" s="191"/>
      <c r="E41" s="192"/>
      <c r="F41" s="192"/>
      <c r="G41" s="192"/>
      <c r="H41" s="192"/>
      <c r="I41" s="192"/>
      <c r="J41" s="198"/>
      <c r="K41" s="198"/>
      <c r="L41" s="198"/>
      <c r="M41" s="198"/>
      <c r="N41" s="198"/>
      <c r="O41" s="199"/>
      <c r="P41" s="200"/>
      <c r="Q41" s="160"/>
      <c r="R41" s="160"/>
      <c r="S41" s="160"/>
      <c r="T41" s="159"/>
      <c r="U41" s="159"/>
      <c r="V41" s="160"/>
      <c r="W41" s="160"/>
      <c r="X41" s="160"/>
      <c r="Y41" s="160"/>
      <c r="Z41" s="160"/>
      <c r="AA41" s="160"/>
      <c r="AB41" s="160"/>
      <c r="AC41" s="160"/>
      <c r="AD41" s="160"/>
      <c r="AE41" s="160"/>
      <c r="AF41" s="160"/>
      <c r="AG41" s="160"/>
      <c r="AH41" s="160"/>
    </row>
    <row r="42" spans="1:34" s="158" customFormat="1" ht="13.5" thickBot="1" x14ac:dyDescent="0.25">
      <c r="A42" s="161" t="s">
        <v>21</v>
      </c>
      <c r="B42" s="162"/>
      <c r="C42" s="163"/>
      <c r="D42" s="193">
        <f>SUM(D38:D41)</f>
        <v>3611.4001499999995</v>
      </c>
      <c r="E42" s="194">
        <f>SUM(E38:E41)</f>
        <v>4863.9127599999993</v>
      </c>
      <c r="F42" s="194">
        <f t="shared" ref="F42:O42" si="11">SUM(F38:F41)</f>
        <v>6185.5879800000002</v>
      </c>
      <c r="G42" s="194">
        <f t="shared" si="11"/>
        <v>8877.1957000000002</v>
      </c>
      <c r="H42" s="194">
        <f t="shared" si="11"/>
        <v>6950.886050000001</v>
      </c>
      <c r="I42" s="194">
        <f>SUM(I38:I41)</f>
        <v>4472.4279800000004</v>
      </c>
      <c r="J42" s="124">
        <f t="shared" si="11"/>
        <v>5702.5717399999994</v>
      </c>
      <c r="K42" s="124">
        <f t="shared" si="11"/>
        <v>9177.6184400000002</v>
      </c>
      <c r="L42" s="124">
        <f t="shared" si="11"/>
        <v>12730.281950000001</v>
      </c>
      <c r="M42" s="124">
        <f>SUM(M38:M41)</f>
        <v>12533.01132</v>
      </c>
      <c r="N42" s="124">
        <f>SUM(N38:N41)</f>
        <v>12110.472929999998</v>
      </c>
      <c r="O42" s="125">
        <f t="shared" si="11"/>
        <v>15221.589899999997</v>
      </c>
      <c r="P42" s="126">
        <f>SUM(P38:P41)</f>
        <v>15221.589900000006</v>
      </c>
      <c r="T42" s="63"/>
      <c r="U42" s="63"/>
    </row>
    <row r="43" spans="1:34" s="66" customFormat="1" x14ac:dyDescent="0.2">
      <c r="B43" s="47"/>
      <c r="D43" s="67"/>
      <c r="E43" s="67"/>
      <c r="F43" s="67"/>
      <c r="G43" s="67"/>
      <c r="H43" s="68"/>
      <c r="I43" s="68"/>
      <c r="J43" s="68"/>
      <c r="K43" s="68"/>
      <c r="L43" s="68"/>
      <c r="M43" s="68"/>
      <c r="N43" s="68"/>
      <c r="O43" s="68"/>
      <c r="P43" s="69"/>
      <c r="Q43" s="164"/>
      <c r="R43" s="164"/>
      <c r="S43" s="164"/>
      <c r="T43" s="164"/>
      <c r="U43" s="164"/>
      <c r="V43" s="164"/>
      <c r="W43" s="164"/>
      <c r="X43" s="164"/>
      <c r="Y43" s="164"/>
      <c r="Z43" s="164"/>
      <c r="AA43" s="164"/>
      <c r="AB43" s="164"/>
      <c r="AC43" s="164"/>
      <c r="AD43" s="164"/>
      <c r="AE43" s="164"/>
      <c r="AF43" s="164"/>
      <c r="AG43" s="164"/>
      <c r="AH43" s="164"/>
    </row>
    <row r="44" spans="1:34" s="72" customFormat="1" x14ac:dyDescent="0.2">
      <c r="A44" s="70" t="s">
        <v>110</v>
      </c>
      <c r="B44" s="71"/>
      <c r="C44" s="73"/>
      <c r="D44" s="74"/>
      <c r="E44" s="74"/>
      <c r="F44" s="74"/>
      <c r="G44" s="74"/>
      <c r="H44" s="75"/>
      <c r="I44" s="76"/>
      <c r="J44" s="76"/>
      <c r="K44" s="76"/>
      <c r="L44" s="61"/>
      <c r="M44" s="61"/>
      <c r="N44" s="61"/>
      <c r="O44" s="61"/>
      <c r="P44" s="53"/>
      <c r="Q44" s="166"/>
      <c r="R44" s="166"/>
      <c r="S44" s="166"/>
      <c r="T44" s="166"/>
      <c r="U44" s="166"/>
      <c r="V44" s="166"/>
      <c r="W44" s="166"/>
      <c r="X44" s="166"/>
      <c r="Y44" s="166"/>
      <c r="Z44" s="166"/>
      <c r="AA44" s="167" t="s">
        <v>60</v>
      </c>
      <c r="AB44" s="166"/>
      <c r="AC44" s="166"/>
      <c r="AD44" s="166"/>
      <c r="AE44" s="166"/>
      <c r="AF44" s="166"/>
      <c r="AG44" s="166"/>
      <c r="AH44" s="166"/>
    </row>
    <row r="45" spans="1:34" s="72" customFormat="1" x14ac:dyDescent="0.2">
      <c r="A45" s="165"/>
      <c r="B45" s="71"/>
      <c r="C45" s="73"/>
      <c r="D45" s="74"/>
      <c r="E45" s="74"/>
      <c r="F45" s="74"/>
      <c r="G45" s="74"/>
      <c r="H45" s="75"/>
      <c r="I45" s="76"/>
      <c r="J45" s="76"/>
      <c r="K45" s="76"/>
      <c r="L45" s="157"/>
      <c r="M45" s="157"/>
      <c r="N45" s="157"/>
      <c r="O45" s="157"/>
      <c r="P45" s="63"/>
      <c r="Q45" s="166"/>
      <c r="R45" s="166"/>
      <c r="S45" s="166"/>
      <c r="T45" s="166"/>
      <c r="U45" s="166"/>
      <c r="V45" s="166"/>
      <c r="W45" s="166"/>
      <c r="X45" s="166"/>
      <c r="Y45" s="166"/>
      <c r="Z45" s="166"/>
      <c r="AA45" s="167"/>
      <c r="AB45" s="166"/>
      <c r="AC45" s="166"/>
      <c r="AD45" s="166"/>
      <c r="AE45" s="166"/>
      <c r="AF45" s="166"/>
      <c r="AG45" s="166"/>
      <c r="AH45" s="166"/>
    </row>
    <row r="46" spans="1:34" s="72" customFormat="1" x14ac:dyDescent="0.2">
      <c r="A46" s="165"/>
      <c r="B46" s="71"/>
      <c r="C46" s="73"/>
      <c r="D46" s="74"/>
      <c r="E46" s="74"/>
      <c r="F46" s="74"/>
      <c r="G46" s="74"/>
      <c r="H46" s="75"/>
      <c r="I46" s="76"/>
      <c r="J46" s="76"/>
      <c r="K46" s="76"/>
      <c r="L46" s="157"/>
      <c r="M46" s="157"/>
      <c r="N46" s="157"/>
      <c r="O46" s="157"/>
      <c r="P46" s="63"/>
      <c r="Q46" s="166"/>
      <c r="R46" s="166"/>
      <c r="S46" s="166"/>
      <c r="T46" s="166"/>
      <c r="U46" s="166"/>
      <c r="V46" s="166"/>
      <c r="W46" s="166"/>
      <c r="X46" s="166"/>
      <c r="Y46" s="166"/>
      <c r="Z46" s="166"/>
      <c r="AA46" s="167"/>
      <c r="AB46" s="166"/>
      <c r="AC46" s="166"/>
      <c r="AD46" s="166"/>
      <c r="AE46" s="166"/>
      <c r="AF46" s="166"/>
      <c r="AG46" s="166"/>
      <c r="AH46" s="166"/>
    </row>
    <row r="47" spans="1:34" s="72" customFormat="1" x14ac:dyDescent="0.2">
      <c r="A47" s="165"/>
      <c r="B47" s="71"/>
      <c r="C47" s="73"/>
      <c r="D47" s="74"/>
      <c r="E47" s="74"/>
      <c r="F47" s="74"/>
      <c r="G47" s="74"/>
      <c r="H47" s="75"/>
      <c r="I47" s="76"/>
      <c r="J47" s="76"/>
      <c r="K47" s="76"/>
      <c r="L47" s="157"/>
      <c r="M47" s="157"/>
      <c r="N47" s="157"/>
      <c r="O47" s="157"/>
      <c r="P47" s="63"/>
      <c r="Q47" s="166"/>
      <c r="R47" s="166"/>
      <c r="S47" s="166"/>
      <c r="T47" s="166"/>
      <c r="U47" s="166"/>
      <c r="V47" s="166"/>
      <c r="W47" s="166"/>
      <c r="X47" s="166"/>
      <c r="Y47" s="166"/>
      <c r="Z47" s="166"/>
      <c r="AA47" s="167"/>
      <c r="AB47" s="166"/>
      <c r="AC47" s="166"/>
      <c r="AD47" s="166"/>
      <c r="AE47" s="166"/>
      <c r="AF47" s="166"/>
      <c r="AG47" s="166"/>
      <c r="AH47" s="166"/>
    </row>
    <row r="48" spans="1:34" s="72" customFormat="1" x14ac:dyDescent="0.2">
      <c r="A48" s="165"/>
      <c r="B48" s="71"/>
      <c r="C48" s="73"/>
      <c r="D48" s="74"/>
      <c r="E48" s="74"/>
      <c r="F48" s="74"/>
      <c r="G48" s="74"/>
      <c r="H48" s="75"/>
      <c r="I48" s="76"/>
      <c r="J48" s="76"/>
      <c r="K48" s="76"/>
      <c r="L48" s="157"/>
      <c r="M48" s="157"/>
      <c r="N48" s="157"/>
      <c r="O48" s="157"/>
      <c r="P48" s="63"/>
      <c r="Q48" s="166"/>
      <c r="R48" s="166"/>
      <c r="S48" s="166"/>
      <c r="T48" s="166"/>
      <c r="U48" s="166"/>
      <c r="V48" s="166"/>
      <c r="W48" s="166"/>
      <c r="X48" s="166"/>
      <c r="Y48" s="166"/>
      <c r="Z48" s="166"/>
      <c r="AA48" s="167"/>
      <c r="AB48" s="166"/>
      <c r="AC48" s="166"/>
      <c r="AD48" s="166"/>
      <c r="AE48" s="166"/>
      <c r="AF48" s="166"/>
      <c r="AG48" s="166"/>
      <c r="AH48" s="166"/>
    </row>
    <row r="49" spans="1:34" x14ac:dyDescent="0.2">
      <c r="A49" s="168" t="s">
        <v>16</v>
      </c>
      <c r="B49" s="47"/>
      <c r="C49" s="77"/>
      <c r="D49" s="81"/>
      <c r="E49" s="81"/>
      <c r="F49" s="81"/>
      <c r="G49" s="81"/>
      <c r="H49" s="81"/>
      <c r="I49" s="81"/>
      <c r="J49" s="81"/>
      <c r="K49" s="81"/>
      <c r="L49" s="81"/>
      <c r="M49" s="81"/>
      <c r="N49" s="81"/>
      <c r="O49" s="81"/>
      <c r="P49" s="59"/>
      <c r="AA49" s="34" t="s">
        <v>63</v>
      </c>
      <c r="AG49" s="57">
        <v>-419235.1</v>
      </c>
    </row>
    <row r="50" spans="1:34" x14ac:dyDescent="0.2">
      <c r="A50" s="34" t="s">
        <v>79</v>
      </c>
      <c r="B50" s="47"/>
      <c r="C50" s="77"/>
      <c r="D50" s="81">
        <v>-5521810.8600000003</v>
      </c>
      <c r="E50" s="81">
        <v>-5516949.1900000004</v>
      </c>
      <c r="F50" s="81">
        <v>-5387275.2699999996</v>
      </c>
      <c r="G50" s="81">
        <v>-5375455.7400000002</v>
      </c>
      <c r="H50" s="81">
        <v>-8102370.7599999998</v>
      </c>
      <c r="I50" s="81">
        <v>-5584598.1600000001</v>
      </c>
      <c r="J50" s="81">
        <v>-5669117.8399999999</v>
      </c>
      <c r="K50" s="81">
        <v>-5449378.3099999996</v>
      </c>
      <c r="L50" s="81">
        <v>-5470418.8300000001</v>
      </c>
      <c r="M50" s="81">
        <v>-5662201.5499999998</v>
      </c>
      <c r="N50" s="81">
        <v>-8003558.3499999996</v>
      </c>
      <c r="O50" s="81">
        <v>-5677325.7000000002</v>
      </c>
      <c r="P50" s="59"/>
      <c r="AA50" s="34" t="s">
        <v>64</v>
      </c>
      <c r="AG50" s="57">
        <v>-3000000</v>
      </c>
    </row>
    <row r="51" spans="1:34" x14ac:dyDescent="0.2">
      <c r="A51" s="34" t="s">
        <v>80</v>
      </c>
      <c r="B51" s="47"/>
      <c r="C51" s="77"/>
      <c r="D51" s="81">
        <v>-1796013.98</v>
      </c>
      <c r="E51" s="81">
        <v>-1215298.51</v>
      </c>
      <c r="F51" s="81">
        <v>-1187306.71</v>
      </c>
      <c r="G51" s="81">
        <v>-1200656.58</v>
      </c>
      <c r="H51" s="81">
        <v>-1191635.58</v>
      </c>
      <c r="I51" s="81">
        <v>-1853109.58</v>
      </c>
      <c r="J51" s="81">
        <v>-1222135.04</v>
      </c>
      <c r="K51" s="81">
        <v>-1250198.6299999999</v>
      </c>
      <c r="L51" s="81">
        <v>-1216246.7</v>
      </c>
      <c r="M51" s="81">
        <v>-1227893.96</v>
      </c>
      <c r="N51" s="81">
        <v>-1237950.54</v>
      </c>
      <c r="O51" s="81">
        <v>-1955880.86</v>
      </c>
      <c r="P51" s="59"/>
      <c r="AA51" s="34" t="s">
        <v>66</v>
      </c>
      <c r="AG51" s="57">
        <v>-5500000</v>
      </c>
    </row>
    <row r="52" spans="1:34" ht="13.5" thickBot="1" x14ac:dyDescent="0.25">
      <c r="A52" s="34"/>
      <c r="B52" s="47"/>
      <c r="C52" s="77"/>
      <c r="D52" s="82">
        <f t="shared" ref="D52:H52" si="12">SUM(D50:D51)</f>
        <v>-7317824.8399999999</v>
      </c>
      <c r="E52" s="82">
        <f t="shared" si="12"/>
        <v>-6732247.7000000002</v>
      </c>
      <c r="F52" s="82">
        <f t="shared" si="12"/>
        <v>-6574581.9799999995</v>
      </c>
      <c r="G52" s="82">
        <f t="shared" si="12"/>
        <v>-6576112.3200000003</v>
      </c>
      <c r="H52" s="82">
        <f t="shared" si="12"/>
        <v>-9294006.3399999999</v>
      </c>
      <c r="I52" s="82">
        <f>SUM(I50:I51)</f>
        <v>-7437707.7400000002</v>
      </c>
      <c r="J52" s="82">
        <f>SUM(J50:J51)</f>
        <v>-6891252.8799999999</v>
      </c>
      <c r="K52" s="82">
        <f>SUM(K50:K51)</f>
        <v>-6699576.9399999995</v>
      </c>
      <c r="L52" s="82">
        <f>SUM(L50:L51)</f>
        <v>-6686665.5300000003</v>
      </c>
      <c r="M52" s="82">
        <f t="shared" ref="M52:P52" si="13">SUM(M50:M51)</f>
        <v>-6890095.5099999998</v>
      </c>
      <c r="N52" s="82">
        <f t="shared" si="13"/>
        <v>-9241508.8900000006</v>
      </c>
      <c r="O52" s="82">
        <f t="shared" si="13"/>
        <v>-7633206.5600000005</v>
      </c>
      <c r="P52" s="82">
        <f t="shared" si="13"/>
        <v>0</v>
      </c>
      <c r="AA52" s="34" t="s">
        <v>65</v>
      </c>
      <c r="AG52" s="57">
        <v>-2100000</v>
      </c>
    </row>
    <row r="53" spans="1:34" ht="13.5" thickTop="1" x14ac:dyDescent="0.2">
      <c r="A53" s="168" t="s">
        <v>49</v>
      </c>
      <c r="B53" s="47"/>
      <c r="C53" s="77"/>
      <c r="D53" s="81"/>
      <c r="E53" s="81"/>
      <c r="F53" s="81"/>
      <c r="G53" s="81"/>
      <c r="H53" s="81"/>
      <c r="I53" s="81"/>
      <c r="J53" s="81"/>
      <c r="K53" s="81"/>
      <c r="L53" s="81"/>
      <c r="M53" s="81"/>
      <c r="N53" s="81"/>
      <c r="O53" s="81"/>
      <c r="P53" s="59"/>
      <c r="AA53" s="34" t="s">
        <v>67</v>
      </c>
      <c r="AG53" s="57">
        <v>-5000000</v>
      </c>
    </row>
    <row r="54" spans="1:34" x14ac:dyDescent="0.2">
      <c r="A54" s="77" t="s">
        <v>81</v>
      </c>
      <c r="B54" s="47"/>
      <c r="C54" s="77"/>
      <c r="D54" s="81">
        <v>-2728340.66</v>
      </c>
      <c r="E54" s="81">
        <v>-2855460.96</v>
      </c>
      <c r="F54" s="81">
        <v>-1171013.54</v>
      </c>
      <c r="G54" s="81">
        <v>-2083977.59</v>
      </c>
      <c r="H54" s="81">
        <v>-2908512.11</v>
      </c>
      <c r="I54" s="81">
        <v>-1270238.05</v>
      </c>
      <c r="J54" s="81">
        <v>-1694533.94</v>
      </c>
      <c r="K54" s="81">
        <v>-2194297.54</v>
      </c>
      <c r="L54" s="81">
        <v>-2294471.13</v>
      </c>
      <c r="M54" s="81">
        <v>-2030901.48</v>
      </c>
      <c r="N54" s="81">
        <v>-2198678.2400000002</v>
      </c>
      <c r="O54" s="81">
        <v>-1546187.22</v>
      </c>
      <c r="P54" s="59"/>
      <c r="AA54" s="34" t="s">
        <v>72</v>
      </c>
      <c r="AG54" s="57">
        <v>-460133</v>
      </c>
    </row>
    <row r="55" spans="1:34" x14ac:dyDescent="0.2">
      <c r="A55" s="77" t="s">
        <v>97</v>
      </c>
      <c r="B55" s="47"/>
      <c r="C55" s="77"/>
      <c r="D55" s="81"/>
      <c r="E55" s="81"/>
      <c r="F55" s="81"/>
      <c r="G55" s="81"/>
      <c r="H55" s="81"/>
      <c r="I55" s="81"/>
      <c r="J55" s="81">
        <v>-4489.5600000000004</v>
      </c>
      <c r="K55" s="81">
        <v>-4548.84</v>
      </c>
      <c r="L55" s="81">
        <v>-8090.03</v>
      </c>
      <c r="M55" s="81">
        <v>-9306.7000000000007</v>
      </c>
      <c r="N55" s="81">
        <v>-4877.1000000000004</v>
      </c>
      <c r="O55" s="81">
        <v>-5152.67</v>
      </c>
      <c r="P55" s="59"/>
      <c r="AG55" s="57"/>
    </row>
    <row r="56" spans="1:34" x14ac:dyDescent="0.2">
      <c r="A56" s="77" t="s">
        <v>102</v>
      </c>
      <c r="B56" s="47"/>
      <c r="C56" s="77"/>
      <c r="D56" s="81">
        <v>-194667.68</v>
      </c>
      <c r="E56" s="81">
        <v>-229957.76000000001</v>
      </c>
      <c r="F56" s="81">
        <v>-225819.72</v>
      </c>
      <c r="G56" s="81">
        <v>-229831.65</v>
      </c>
      <c r="H56" s="81">
        <v>-217182.43</v>
      </c>
      <c r="I56" s="81">
        <v>-150892.54</v>
      </c>
      <c r="J56" s="81">
        <v>-111590.12</v>
      </c>
      <c r="K56" s="81">
        <v>-94574.53</v>
      </c>
      <c r="L56" s="81">
        <v>-92863.79</v>
      </c>
      <c r="M56" s="81">
        <v>-98677.92</v>
      </c>
      <c r="N56" s="81">
        <v>-122679.92</v>
      </c>
      <c r="O56" s="81">
        <v>-145154.94</v>
      </c>
      <c r="P56" s="59"/>
      <c r="AG56" s="57"/>
    </row>
    <row r="57" spans="1:34" ht="13.5" thickBot="1" x14ac:dyDescent="0.25">
      <c r="A57" s="77" t="s">
        <v>88</v>
      </c>
      <c r="B57" s="47"/>
      <c r="C57" s="77"/>
      <c r="D57" s="81">
        <v>-170766.67</v>
      </c>
      <c r="E57" s="81">
        <v>-173820.97</v>
      </c>
      <c r="F57" s="81">
        <v>-173909.54</v>
      </c>
      <c r="G57" s="81">
        <v>-173470.72</v>
      </c>
      <c r="H57" s="81">
        <v>-173608.77</v>
      </c>
      <c r="I57" s="81">
        <v>-170619.74</v>
      </c>
      <c r="J57" s="81">
        <v>-179237.24</v>
      </c>
      <c r="K57" s="81">
        <v>-176202.95</v>
      </c>
      <c r="L57" s="81">
        <v>-177493.51</v>
      </c>
      <c r="M57" s="81">
        <v>-185536.52</v>
      </c>
      <c r="N57" s="81">
        <v>-189794.24</v>
      </c>
      <c r="O57" s="81">
        <v>-188181.64</v>
      </c>
      <c r="P57" s="59"/>
      <c r="AA57" s="34" t="s">
        <v>68</v>
      </c>
      <c r="AG57" s="169">
        <f>SUM(AG49:AG54)</f>
        <v>-16479368.1</v>
      </c>
    </row>
    <row r="58" spans="1:34" ht="13.5" thickTop="1" x14ac:dyDescent="0.2">
      <c r="A58" s="77" t="s">
        <v>93</v>
      </c>
      <c r="B58" s="47"/>
      <c r="C58" s="77"/>
      <c r="D58" s="81"/>
      <c r="E58" s="81"/>
      <c r="F58" s="81"/>
      <c r="G58" s="81"/>
      <c r="H58" s="81"/>
      <c r="I58" s="81"/>
      <c r="J58" s="81">
        <v>-79752.5</v>
      </c>
      <c r="K58" s="81">
        <v>-79752.5</v>
      </c>
      <c r="L58" s="81">
        <v>-79752.5</v>
      </c>
      <c r="M58" s="81">
        <v>-79752.5</v>
      </c>
      <c r="N58" s="81">
        <v>-79752.5</v>
      </c>
      <c r="O58" s="81">
        <v>-79752.5</v>
      </c>
      <c r="P58" s="59"/>
      <c r="AG58" s="62"/>
    </row>
    <row r="59" spans="1:34" ht="13.5" thickBot="1" x14ac:dyDescent="0.25">
      <c r="A59" s="34"/>
      <c r="B59" s="47"/>
      <c r="C59" s="77"/>
      <c r="D59" s="82">
        <f t="shared" ref="D59:I59" si="14">SUM(D54:D57)</f>
        <v>-3093775.0100000002</v>
      </c>
      <c r="E59" s="82">
        <f t="shared" si="14"/>
        <v>-3259239.69</v>
      </c>
      <c r="F59" s="82">
        <f t="shared" si="14"/>
        <v>-1570742.8</v>
      </c>
      <c r="G59" s="82">
        <f t="shared" si="14"/>
        <v>-2487279.9600000004</v>
      </c>
      <c r="H59" s="82">
        <f>SUM(H54:H57)</f>
        <v>-3299303.31</v>
      </c>
      <c r="I59" s="82">
        <f t="shared" si="14"/>
        <v>-1591750.33</v>
      </c>
      <c r="J59" s="82">
        <f>SUM(J54:J58)</f>
        <v>-2069603.36</v>
      </c>
      <c r="K59" s="82">
        <f>SUM(K54:K58)</f>
        <v>-2549376.36</v>
      </c>
      <c r="L59" s="82">
        <f>SUM(L54:L58)</f>
        <v>-2652670.96</v>
      </c>
      <c r="M59" s="82">
        <f>SUM(M54:M58)</f>
        <v>-2404175.12</v>
      </c>
      <c r="N59" s="82">
        <f>SUM(N54:N57)</f>
        <v>-2516029.5</v>
      </c>
      <c r="O59" s="82">
        <f>SUM(O54:O57)</f>
        <v>-1884676.4699999997</v>
      </c>
      <c r="P59" s="59"/>
      <c r="AG59" s="57"/>
    </row>
    <row r="60" spans="1:34" ht="13.5" thickTop="1" x14ac:dyDescent="0.2">
      <c r="A60" s="168" t="s">
        <v>17</v>
      </c>
      <c r="B60" s="47"/>
      <c r="C60" s="77"/>
      <c r="D60" s="81"/>
      <c r="E60" s="81"/>
      <c r="F60" s="81"/>
      <c r="G60" s="81"/>
      <c r="H60" s="81"/>
      <c r="I60" s="81"/>
      <c r="J60" s="81"/>
      <c r="K60" s="81"/>
      <c r="L60" s="81"/>
      <c r="M60" s="81"/>
      <c r="N60" s="81"/>
      <c r="O60" s="81"/>
      <c r="P60" s="59"/>
      <c r="AG60" s="57"/>
    </row>
    <row r="61" spans="1:34" s="3" customFormat="1" x14ac:dyDescent="0.2">
      <c r="A61" s="77" t="s">
        <v>82</v>
      </c>
      <c r="B61" s="78"/>
      <c r="C61" s="77"/>
      <c r="D61" s="81">
        <v>-616</v>
      </c>
      <c r="E61" s="81">
        <v>-617</v>
      </c>
      <c r="F61" s="81">
        <v>-617</v>
      </c>
      <c r="G61" s="81">
        <v>-617</v>
      </c>
      <c r="H61" s="81">
        <v>-617</v>
      </c>
      <c r="I61" s="81">
        <v>-616774.81999999995</v>
      </c>
      <c r="J61" s="81"/>
      <c r="K61" s="81"/>
      <c r="L61" s="81"/>
      <c r="M61" s="81"/>
      <c r="N61" s="81"/>
      <c r="O61" s="81"/>
      <c r="P61" s="59"/>
      <c r="Q61" s="34"/>
      <c r="R61" s="34"/>
      <c r="S61" s="34"/>
      <c r="T61" s="57"/>
      <c r="U61" s="34"/>
      <c r="V61" s="34"/>
      <c r="W61" s="156"/>
      <c r="X61" s="156"/>
      <c r="Y61" s="156"/>
      <c r="Z61" s="156"/>
      <c r="AA61" s="34"/>
      <c r="AB61" s="34"/>
      <c r="AC61" s="34"/>
      <c r="AD61" s="34"/>
      <c r="AE61" s="34"/>
      <c r="AF61" s="34"/>
      <c r="AG61" s="57"/>
      <c r="AH61" s="156"/>
    </row>
    <row r="62" spans="1:34" s="3" customFormat="1" x14ac:dyDescent="0.2">
      <c r="A62" s="77" t="s">
        <v>87</v>
      </c>
      <c r="B62" s="78"/>
      <c r="C62" s="77"/>
      <c r="D62" s="81"/>
      <c r="E62" s="81">
        <v>-31</v>
      </c>
      <c r="F62" s="81">
        <v>-128</v>
      </c>
      <c r="G62" s="81">
        <v>-39</v>
      </c>
      <c r="H62" s="81"/>
      <c r="I62" s="81">
        <v>-47854</v>
      </c>
      <c r="J62" s="81">
        <v>-20000</v>
      </c>
      <c r="K62" s="81"/>
      <c r="L62" s="81"/>
      <c r="M62" s="81">
        <v>-117000</v>
      </c>
      <c r="N62" s="81"/>
      <c r="O62" s="81"/>
      <c r="P62" s="59"/>
      <c r="Q62" s="34"/>
      <c r="R62" s="34"/>
      <c r="S62" s="34"/>
      <c r="T62" s="57"/>
      <c r="U62" s="34"/>
      <c r="V62" s="34"/>
      <c r="W62" s="156"/>
      <c r="X62" s="156"/>
      <c r="Y62" s="156"/>
      <c r="Z62" s="156"/>
      <c r="AA62" s="34"/>
      <c r="AB62" s="34"/>
      <c r="AC62" s="34"/>
      <c r="AD62" s="34"/>
      <c r="AE62" s="34"/>
      <c r="AF62" s="34"/>
      <c r="AG62" s="57"/>
      <c r="AH62" s="156"/>
    </row>
    <row r="63" spans="1:34" s="3" customFormat="1" x14ac:dyDescent="0.2">
      <c r="A63" s="77" t="s">
        <v>95</v>
      </c>
      <c r="B63" s="78"/>
      <c r="C63" s="77"/>
      <c r="D63" s="81">
        <v>0</v>
      </c>
      <c r="E63" s="81">
        <v>0</v>
      </c>
      <c r="F63" s="81">
        <v>0</v>
      </c>
      <c r="G63" s="81">
        <v>0</v>
      </c>
      <c r="H63" s="81">
        <v>0</v>
      </c>
      <c r="I63" s="81">
        <v>0</v>
      </c>
      <c r="J63" s="81"/>
      <c r="K63" s="81"/>
      <c r="L63" s="81"/>
      <c r="M63" s="81"/>
      <c r="N63" s="81"/>
      <c r="O63" s="81"/>
      <c r="P63" s="59"/>
      <c r="Q63" s="34"/>
      <c r="R63" s="34"/>
      <c r="S63" s="34"/>
      <c r="T63" s="57"/>
      <c r="U63" s="34"/>
      <c r="V63" s="34"/>
      <c r="W63" s="156"/>
      <c r="X63" s="156"/>
      <c r="Y63" s="156"/>
      <c r="Z63" s="156"/>
      <c r="AA63" s="34"/>
      <c r="AB63" s="34"/>
      <c r="AC63" s="34"/>
      <c r="AD63" s="34"/>
      <c r="AE63" s="34"/>
      <c r="AF63" s="34"/>
      <c r="AG63" s="57"/>
      <c r="AH63" s="156"/>
    </row>
    <row r="64" spans="1:34" s="3" customFormat="1" ht="13.5" thickBot="1" x14ac:dyDescent="0.25">
      <c r="A64" s="34"/>
      <c r="B64" s="78"/>
      <c r="C64" s="77"/>
      <c r="D64" s="82">
        <f>SUM(D61:D62)</f>
        <v>-616</v>
      </c>
      <c r="E64" s="82">
        <f t="shared" ref="E64:O64" si="15">SUM(E61:E62)</f>
        <v>-648</v>
      </c>
      <c r="F64" s="82">
        <f t="shared" si="15"/>
        <v>-745</v>
      </c>
      <c r="G64" s="82">
        <f t="shared" si="15"/>
        <v>-656</v>
      </c>
      <c r="H64" s="82">
        <f t="shared" si="15"/>
        <v>-617</v>
      </c>
      <c r="I64" s="82">
        <f t="shared" si="15"/>
        <v>-664628.81999999995</v>
      </c>
      <c r="J64" s="82">
        <f>SUM(J61:J63)</f>
        <v>-20000</v>
      </c>
      <c r="K64" s="82">
        <f t="shared" si="15"/>
        <v>0</v>
      </c>
      <c r="L64" s="82">
        <f t="shared" si="15"/>
        <v>0</v>
      </c>
      <c r="M64" s="82">
        <f t="shared" si="15"/>
        <v>-117000</v>
      </c>
      <c r="N64" s="82">
        <f t="shared" si="15"/>
        <v>0</v>
      </c>
      <c r="O64" s="82">
        <f t="shared" si="15"/>
        <v>0</v>
      </c>
      <c r="P64" s="59"/>
      <c r="Q64" s="34"/>
      <c r="R64" s="34"/>
      <c r="S64" s="34"/>
      <c r="T64" s="57"/>
      <c r="U64" s="34"/>
      <c r="V64" s="34"/>
      <c r="W64" s="156"/>
      <c r="X64" s="156"/>
      <c r="Y64" s="156"/>
      <c r="Z64" s="156"/>
      <c r="AA64" s="170" t="s">
        <v>69</v>
      </c>
      <c r="AB64" s="34"/>
      <c r="AC64" s="34"/>
      <c r="AD64" s="34"/>
      <c r="AE64" s="34"/>
      <c r="AF64" s="34"/>
      <c r="AG64" s="57"/>
      <c r="AH64" s="156"/>
    </row>
    <row r="65" spans="1:34" s="3" customFormat="1" ht="13.5" thickTop="1" x14ac:dyDescent="0.2">
      <c r="A65" s="156"/>
      <c r="B65" s="78"/>
      <c r="C65" s="77"/>
      <c r="D65" s="81"/>
      <c r="E65" s="81"/>
      <c r="F65" s="81"/>
      <c r="G65" s="81"/>
      <c r="H65" s="81"/>
      <c r="I65" s="81"/>
      <c r="J65" s="81"/>
      <c r="K65" s="81"/>
      <c r="L65" s="81"/>
      <c r="M65" s="81"/>
      <c r="N65" s="81"/>
      <c r="O65" s="81"/>
      <c r="P65" s="59"/>
      <c r="Q65" s="34"/>
      <c r="R65" s="34"/>
      <c r="S65" s="34"/>
      <c r="T65" s="57"/>
      <c r="U65" s="34"/>
      <c r="V65" s="34"/>
      <c r="W65" s="156"/>
      <c r="X65" s="156"/>
      <c r="Y65" s="156"/>
      <c r="Z65" s="156"/>
      <c r="AA65" s="170"/>
      <c r="AB65" s="34"/>
      <c r="AC65" s="34"/>
      <c r="AD65" s="34"/>
      <c r="AE65" s="34"/>
      <c r="AF65" s="34"/>
      <c r="AG65" s="57"/>
      <c r="AH65" s="156"/>
    </row>
    <row r="66" spans="1:34" s="3" customFormat="1" x14ac:dyDescent="0.2">
      <c r="A66" s="77" t="s">
        <v>91</v>
      </c>
      <c r="B66" s="78"/>
      <c r="C66" s="77"/>
      <c r="D66" s="81"/>
      <c r="E66" s="81"/>
      <c r="F66" s="81"/>
      <c r="G66" s="81"/>
      <c r="H66" s="81"/>
      <c r="I66" s="81"/>
      <c r="J66" s="81">
        <v>0</v>
      </c>
      <c r="K66" s="81">
        <v>0</v>
      </c>
      <c r="L66" s="81"/>
      <c r="M66" s="81"/>
      <c r="N66" s="81"/>
      <c r="O66" s="81"/>
      <c r="P66" s="59"/>
      <c r="Q66" s="34"/>
      <c r="R66" s="34"/>
      <c r="S66" s="34"/>
      <c r="T66" s="57"/>
      <c r="U66" s="34"/>
      <c r="V66" s="34"/>
      <c r="W66" s="156"/>
      <c r="X66" s="156"/>
      <c r="Y66" s="156"/>
      <c r="Z66" s="156"/>
      <c r="AA66" s="170"/>
      <c r="AB66" s="34"/>
      <c r="AC66" s="34"/>
      <c r="AD66" s="34"/>
      <c r="AE66" s="34"/>
      <c r="AF66" s="34"/>
      <c r="AG66" s="57"/>
      <c r="AH66" s="156"/>
    </row>
    <row r="67" spans="1:34" s="3" customFormat="1" x14ac:dyDescent="0.2">
      <c r="A67" s="77" t="s">
        <v>92</v>
      </c>
      <c r="B67" s="78"/>
      <c r="C67" s="77"/>
      <c r="D67" s="81"/>
      <c r="E67" s="81"/>
      <c r="F67" s="81"/>
      <c r="G67" s="81"/>
      <c r="H67" s="81"/>
      <c r="I67" s="81"/>
      <c r="J67" s="81">
        <v>0</v>
      </c>
      <c r="K67" s="81">
        <v>0</v>
      </c>
      <c r="L67" s="81"/>
      <c r="M67" s="81"/>
      <c r="N67" s="81"/>
      <c r="O67" s="81"/>
      <c r="P67" s="59"/>
      <c r="Q67" s="34"/>
      <c r="R67" s="34"/>
      <c r="S67" s="34"/>
      <c r="T67" s="57"/>
      <c r="U67" s="34"/>
      <c r="V67" s="34"/>
      <c r="W67" s="156"/>
      <c r="X67" s="156"/>
      <c r="Y67" s="156"/>
      <c r="Z67" s="156"/>
      <c r="AA67" s="170"/>
      <c r="AB67" s="34"/>
      <c r="AC67" s="34"/>
      <c r="AD67" s="34"/>
      <c r="AE67" s="34"/>
      <c r="AF67" s="34"/>
      <c r="AG67" s="57"/>
      <c r="AH67" s="156"/>
    </row>
    <row r="68" spans="1:34" s="3" customFormat="1" x14ac:dyDescent="0.2">
      <c r="A68" s="77"/>
      <c r="B68" s="78"/>
      <c r="C68" s="77"/>
      <c r="D68" s="81"/>
      <c r="E68" s="81"/>
      <c r="F68" s="81"/>
      <c r="G68" s="81"/>
      <c r="H68" s="81"/>
      <c r="I68" s="81"/>
      <c r="J68" s="81"/>
      <c r="K68" s="81"/>
      <c r="L68" s="81"/>
      <c r="M68" s="81"/>
      <c r="N68" s="81"/>
      <c r="O68" s="81"/>
      <c r="P68" s="59"/>
      <c r="Q68" s="34"/>
      <c r="R68" s="34"/>
      <c r="S68" s="34"/>
      <c r="T68" s="57"/>
      <c r="U68" s="34"/>
      <c r="V68" s="34"/>
      <c r="W68" s="156"/>
      <c r="X68" s="156"/>
      <c r="Y68" s="156"/>
      <c r="Z68" s="156"/>
      <c r="AA68" s="170"/>
      <c r="AB68" s="34"/>
      <c r="AC68" s="34"/>
      <c r="AD68" s="34"/>
      <c r="AE68" s="34"/>
      <c r="AF68" s="34"/>
      <c r="AG68" s="57"/>
      <c r="AH68" s="156"/>
    </row>
    <row r="69" spans="1:34" s="3" customFormat="1" x14ac:dyDescent="0.2">
      <c r="A69" s="77" t="s">
        <v>103</v>
      </c>
      <c r="B69" s="78"/>
      <c r="C69" s="77"/>
      <c r="D69" s="81"/>
      <c r="E69" s="81"/>
      <c r="F69" s="81"/>
      <c r="G69" s="81"/>
      <c r="H69" s="81"/>
      <c r="I69" s="81"/>
      <c r="J69" s="81"/>
      <c r="K69" s="81"/>
      <c r="L69" s="81"/>
      <c r="M69" s="81"/>
      <c r="N69" s="81">
        <v>13184.7</v>
      </c>
      <c r="O69" s="81"/>
      <c r="P69" s="59"/>
      <c r="Q69" s="34"/>
      <c r="R69" s="34"/>
      <c r="S69" s="34"/>
      <c r="T69" s="57"/>
      <c r="U69" s="34"/>
      <c r="V69" s="34"/>
      <c r="W69" s="156"/>
      <c r="X69" s="156"/>
      <c r="Y69" s="156"/>
      <c r="Z69" s="156"/>
      <c r="AA69" s="170"/>
      <c r="AB69" s="34"/>
      <c r="AC69" s="34"/>
      <c r="AD69" s="34"/>
      <c r="AE69" s="34"/>
      <c r="AF69" s="34"/>
      <c r="AG69" s="57"/>
      <c r="AH69" s="156"/>
    </row>
    <row r="70" spans="1:34" s="3" customFormat="1" x14ac:dyDescent="0.2">
      <c r="A70" s="77" t="s">
        <v>104</v>
      </c>
      <c r="B70" s="78"/>
      <c r="C70" s="77"/>
      <c r="D70" s="81"/>
      <c r="E70" s="81"/>
      <c r="F70" s="81"/>
      <c r="G70" s="81"/>
      <c r="H70" s="81"/>
      <c r="I70" s="81"/>
      <c r="J70" s="81">
        <v>61710.04</v>
      </c>
      <c r="K70" s="81">
        <v>4255</v>
      </c>
      <c r="L70" s="81">
        <v>179343.26</v>
      </c>
      <c r="M70" s="81">
        <v>46844.37</v>
      </c>
      <c r="N70" s="81">
        <v>84632.19</v>
      </c>
      <c r="O70" s="81">
        <v>48997.94</v>
      </c>
      <c r="P70" s="59"/>
      <c r="Q70" s="34"/>
      <c r="R70" s="34"/>
      <c r="S70" s="34"/>
      <c r="T70" s="57"/>
      <c r="U70" s="34"/>
      <c r="V70" s="34"/>
      <c r="W70" s="156"/>
      <c r="X70" s="156"/>
      <c r="Y70" s="156"/>
      <c r="Z70" s="156"/>
      <c r="AA70" s="170"/>
      <c r="AB70" s="34"/>
      <c r="AC70" s="34"/>
      <c r="AD70" s="34"/>
      <c r="AE70" s="34"/>
      <c r="AF70" s="34"/>
      <c r="AG70" s="57"/>
      <c r="AH70" s="156"/>
    </row>
    <row r="71" spans="1:34" s="3" customFormat="1" x14ac:dyDescent="0.2">
      <c r="A71" s="77" t="s">
        <v>105</v>
      </c>
      <c r="B71" s="78"/>
      <c r="C71" s="77"/>
      <c r="D71" s="81"/>
      <c r="E71" s="81"/>
      <c r="F71" s="81"/>
      <c r="G71" s="81"/>
      <c r="H71" s="81"/>
      <c r="I71" s="81"/>
      <c r="J71" s="81"/>
      <c r="K71" s="81"/>
      <c r="L71" s="81"/>
      <c r="M71" s="81">
        <v>317687.01</v>
      </c>
      <c r="N71" s="81"/>
      <c r="O71" s="81"/>
      <c r="P71" s="59"/>
      <c r="Q71" s="34"/>
      <c r="R71" s="34"/>
      <c r="S71" s="34"/>
      <c r="T71" s="57"/>
      <c r="U71" s="34"/>
      <c r="V71" s="34"/>
      <c r="W71" s="156"/>
      <c r="X71" s="156"/>
      <c r="Y71" s="156"/>
      <c r="Z71" s="156"/>
      <c r="AA71" s="170"/>
      <c r="AB71" s="34"/>
      <c r="AC71" s="34"/>
      <c r="AD71" s="34"/>
      <c r="AE71" s="34"/>
      <c r="AF71" s="34"/>
      <c r="AG71" s="57"/>
      <c r="AH71" s="156"/>
    </row>
    <row r="72" spans="1:34" s="3" customFormat="1" x14ac:dyDescent="0.2">
      <c r="A72" s="77" t="s">
        <v>13</v>
      </c>
      <c r="B72" s="78"/>
      <c r="C72" s="77"/>
      <c r="D72" s="81"/>
      <c r="E72" s="81"/>
      <c r="F72" s="81"/>
      <c r="G72" s="81"/>
      <c r="H72" s="81"/>
      <c r="I72" s="81"/>
      <c r="J72" s="81"/>
      <c r="K72" s="81"/>
      <c r="L72" s="81">
        <v>85852.76</v>
      </c>
      <c r="M72" s="81"/>
      <c r="N72" s="81">
        <v>88491.78</v>
      </c>
      <c r="O72" s="81"/>
      <c r="P72" s="59"/>
      <c r="Q72" s="34"/>
      <c r="R72" s="34"/>
      <c r="S72" s="34"/>
      <c r="T72" s="57"/>
      <c r="U72" s="34"/>
      <c r="V72" s="34"/>
      <c r="W72" s="156"/>
      <c r="X72" s="156"/>
      <c r="Y72" s="156"/>
      <c r="Z72" s="156"/>
      <c r="AA72" s="170"/>
      <c r="AB72" s="34"/>
      <c r="AC72" s="34"/>
      <c r="AD72" s="34"/>
      <c r="AE72" s="34"/>
      <c r="AF72" s="34"/>
      <c r="AG72" s="57"/>
      <c r="AH72" s="156"/>
    </row>
    <row r="73" spans="1:34" s="3" customFormat="1" x14ac:dyDescent="0.2">
      <c r="A73" s="77" t="s">
        <v>106</v>
      </c>
      <c r="B73" s="78"/>
      <c r="C73" s="77"/>
      <c r="D73" s="81"/>
      <c r="E73" s="81"/>
      <c r="F73" s="81"/>
      <c r="G73" s="81"/>
      <c r="H73" s="81"/>
      <c r="I73" s="81"/>
      <c r="J73" s="81"/>
      <c r="K73" s="81"/>
      <c r="L73" s="81"/>
      <c r="M73" s="81"/>
      <c r="N73" s="81"/>
      <c r="O73" s="81">
        <v>-52175.03</v>
      </c>
      <c r="P73" s="59"/>
      <c r="Q73" s="34"/>
      <c r="R73" s="34"/>
      <c r="S73" s="34"/>
      <c r="T73" s="57"/>
      <c r="U73" s="34"/>
      <c r="V73" s="34"/>
      <c r="W73" s="156"/>
      <c r="X73" s="156"/>
      <c r="Y73" s="156"/>
      <c r="Z73" s="156"/>
      <c r="AA73" s="170"/>
      <c r="AB73" s="34"/>
      <c r="AC73" s="34"/>
      <c r="AD73" s="34"/>
      <c r="AE73" s="34"/>
      <c r="AF73" s="34"/>
      <c r="AG73" s="57"/>
      <c r="AH73" s="156"/>
    </row>
    <row r="74" spans="1:34" s="3" customFormat="1" x14ac:dyDescent="0.2">
      <c r="A74" s="77" t="s">
        <v>107</v>
      </c>
      <c r="B74" s="78"/>
      <c r="C74" s="77"/>
      <c r="D74" s="81"/>
      <c r="E74" s="81"/>
      <c r="F74" s="81"/>
      <c r="G74" s="81"/>
      <c r="H74" s="81"/>
      <c r="I74" s="81"/>
      <c r="J74" s="81"/>
      <c r="K74" s="81"/>
      <c r="L74" s="81"/>
      <c r="M74" s="81"/>
      <c r="N74" s="81">
        <v>-218782.91</v>
      </c>
      <c r="O74" s="81"/>
      <c r="P74" s="59"/>
      <c r="Q74" s="34"/>
      <c r="R74" s="34"/>
      <c r="S74" s="34"/>
      <c r="T74" s="57"/>
      <c r="U74" s="34"/>
      <c r="V74" s="34"/>
      <c r="W74" s="156"/>
      <c r="X74" s="156"/>
      <c r="Y74" s="156"/>
      <c r="Z74" s="156"/>
      <c r="AA74" s="170"/>
      <c r="AB74" s="34"/>
      <c r="AC74" s="34"/>
      <c r="AD74" s="34"/>
      <c r="AE74" s="34"/>
      <c r="AF74" s="34"/>
      <c r="AG74" s="57"/>
      <c r="AH74" s="156"/>
    </row>
    <row r="75" spans="1:34" s="3" customFormat="1" x14ac:dyDescent="0.2">
      <c r="A75" s="77" t="s">
        <v>108</v>
      </c>
      <c r="B75" s="78"/>
      <c r="C75" s="77"/>
      <c r="D75" s="81"/>
      <c r="E75" s="81"/>
      <c r="F75" s="81"/>
      <c r="G75" s="81"/>
      <c r="H75" s="81"/>
      <c r="I75" s="81"/>
      <c r="J75" s="81"/>
      <c r="K75" s="81"/>
      <c r="L75" s="81">
        <v>3178481.54</v>
      </c>
      <c r="M75" s="81"/>
      <c r="N75" s="81"/>
      <c r="O75" s="81"/>
      <c r="P75" s="59"/>
      <c r="Q75" s="34"/>
      <c r="R75" s="34"/>
      <c r="S75" s="34"/>
      <c r="T75" s="57"/>
      <c r="U75" s="34"/>
      <c r="V75" s="34"/>
      <c r="W75" s="156"/>
      <c r="X75" s="156"/>
      <c r="Y75" s="156"/>
      <c r="Z75" s="156"/>
      <c r="AA75" s="170"/>
      <c r="AB75" s="34"/>
      <c r="AC75" s="34"/>
      <c r="AD75" s="34"/>
      <c r="AE75" s="34"/>
      <c r="AF75" s="34"/>
      <c r="AG75" s="57"/>
      <c r="AH75" s="156"/>
    </row>
    <row r="76" spans="1:34" s="3" customFormat="1" x14ac:dyDescent="0.2">
      <c r="A76" s="77"/>
      <c r="B76" s="78"/>
      <c r="C76" s="77"/>
      <c r="D76" s="81"/>
      <c r="E76" s="81"/>
      <c r="F76" s="81"/>
      <c r="G76" s="81"/>
      <c r="H76" s="81"/>
      <c r="I76" s="81"/>
      <c r="J76" s="81"/>
      <c r="K76" s="81"/>
      <c r="L76" s="81"/>
      <c r="M76" s="81"/>
      <c r="N76" s="81"/>
      <c r="O76" s="81"/>
      <c r="P76" s="59"/>
      <c r="Q76" s="34"/>
      <c r="R76" s="34"/>
      <c r="S76" s="34"/>
      <c r="T76" s="57"/>
      <c r="U76" s="34"/>
      <c r="V76" s="34"/>
      <c r="W76" s="156"/>
      <c r="X76" s="156"/>
      <c r="Y76" s="156"/>
      <c r="Z76" s="156"/>
      <c r="AA76" s="170"/>
      <c r="AB76" s="34"/>
      <c r="AC76" s="34"/>
      <c r="AD76" s="34"/>
      <c r="AE76" s="34"/>
      <c r="AF76" s="34"/>
      <c r="AG76" s="57"/>
      <c r="AH76" s="156"/>
    </row>
    <row r="77" spans="1:34" s="3" customFormat="1" x14ac:dyDescent="0.2">
      <c r="A77" s="77"/>
      <c r="B77" s="78"/>
      <c r="C77" s="77"/>
      <c r="D77" s="81"/>
      <c r="E77" s="81"/>
      <c r="F77" s="81"/>
      <c r="G77" s="81"/>
      <c r="H77" s="81"/>
      <c r="I77" s="81"/>
      <c r="J77" s="81"/>
      <c r="K77" s="81"/>
      <c r="L77" s="81"/>
      <c r="M77" s="81"/>
      <c r="N77" s="81"/>
      <c r="O77" s="81"/>
      <c r="P77" s="59"/>
      <c r="Q77" s="34"/>
      <c r="R77" s="34"/>
      <c r="S77" s="34"/>
      <c r="T77" s="57"/>
      <c r="U77" s="34"/>
      <c r="V77" s="34"/>
      <c r="W77" s="156"/>
      <c r="X77" s="156"/>
      <c r="Y77" s="156"/>
      <c r="Z77" s="156"/>
      <c r="AA77" s="170"/>
      <c r="AB77" s="34"/>
      <c r="AC77" s="34"/>
      <c r="AD77" s="34"/>
      <c r="AE77" s="34"/>
      <c r="AF77" s="34"/>
      <c r="AG77" s="57"/>
      <c r="AH77" s="156"/>
    </row>
    <row r="78" spans="1:34" s="3" customFormat="1" x14ac:dyDescent="0.2">
      <c r="A78" s="34"/>
      <c r="B78" s="78"/>
      <c r="C78" s="77"/>
      <c r="D78" s="81"/>
      <c r="E78" s="81"/>
      <c r="F78" s="81"/>
      <c r="G78" s="81"/>
      <c r="H78" s="81"/>
      <c r="I78" s="81"/>
      <c r="J78" s="81"/>
      <c r="K78" s="81"/>
      <c r="L78" s="81"/>
      <c r="M78" s="81"/>
      <c r="N78" s="81"/>
      <c r="O78" s="81"/>
      <c r="P78" s="59"/>
      <c r="Q78" s="34"/>
      <c r="R78" s="34"/>
      <c r="S78" s="34"/>
      <c r="T78" s="57"/>
      <c r="U78" s="34"/>
      <c r="V78" s="34"/>
      <c r="W78" s="156"/>
      <c r="X78" s="156"/>
      <c r="Y78" s="156"/>
      <c r="Z78" s="156"/>
      <c r="AA78" s="170"/>
      <c r="AB78" s="34"/>
      <c r="AC78" s="34"/>
      <c r="AD78" s="34"/>
      <c r="AE78" s="34"/>
      <c r="AF78" s="34"/>
      <c r="AG78" s="57"/>
      <c r="AH78" s="156"/>
    </row>
    <row r="79" spans="1:34" s="3" customFormat="1" x14ac:dyDescent="0.2">
      <c r="A79" s="171" t="s">
        <v>84</v>
      </c>
      <c r="B79" s="78"/>
      <c r="C79" s="77"/>
      <c r="D79" s="81"/>
      <c r="E79" s="81"/>
      <c r="F79" s="81"/>
      <c r="G79" s="81"/>
      <c r="H79" s="81"/>
      <c r="I79" s="81"/>
      <c r="J79" s="81"/>
      <c r="K79" s="81"/>
      <c r="L79" s="81"/>
      <c r="M79" s="81"/>
      <c r="N79" s="81"/>
      <c r="O79" s="81"/>
      <c r="P79" s="59"/>
      <c r="Q79" s="34"/>
      <c r="R79" s="34"/>
      <c r="S79" s="34"/>
      <c r="T79" s="57"/>
      <c r="U79" s="34"/>
      <c r="V79" s="34"/>
      <c r="W79" s="156"/>
      <c r="X79" s="156"/>
      <c r="Y79" s="156"/>
      <c r="Z79" s="156"/>
      <c r="AA79" s="170"/>
      <c r="AB79" s="34"/>
      <c r="AC79" s="34"/>
      <c r="AD79" s="34"/>
      <c r="AE79" s="34"/>
      <c r="AF79" s="34"/>
      <c r="AG79" s="57"/>
      <c r="AH79" s="156"/>
    </row>
    <row r="80" spans="1:34" s="3" customFormat="1" ht="6" customHeight="1" x14ac:dyDescent="0.2">
      <c r="A80" s="34"/>
      <c r="B80" s="78"/>
      <c r="C80" s="77"/>
      <c r="D80" s="81"/>
      <c r="E80" s="81"/>
      <c r="F80" s="81"/>
      <c r="G80" s="81"/>
      <c r="H80" s="81"/>
      <c r="I80" s="81"/>
      <c r="J80" s="81"/>
      <c r="K80" s="81"/>
      <c r="L80" s="81"/>
      <c r="M80" s="81"/>
      <c r="N80" s="81"/>
      <c r="O80" s="81"/>
      <c r="P80" s="59"/>
      <c r="Q80" s="34"/>
      <c r="R80" s="34"/>
      <c r="S80" s="34"/>
      <c r="T80" s="57"/>
      <c r="U80" s="34"/>
      <c r="V80" s="34"/>
      <c r="W80" s="156"/>
      <c r="X80" s="156"/>
      <c r="Y80" s="156"/>
      <c r="Z80" s="156"/>
      <c r="AA80" s="170"/>
      <c r="AB80" s="34"/>
      <c r="AC80" s="34"/>
      <c r="AD80" s="34"/>
      <c r="AE80" s="34"/>
      <c r="AF80" s="34"/>
      <c r="AG80" s="57"/>
      <c r="AH80" s="156"/>
    </row>
    <row r="81" spans="1:34" s="3" customFormat="1" x14ac:dyDescent="0.2">
      <c r="A81" s="80" t="s">
        <v>83</v>
      </c>
      <c r="B81" s="78"/>
      <c r="C81" s="77"/>
      <c r="D81" s="81"/>
      <c r="E81" s="81"/>
      <c r="F81" s="81"/>
      <c r="G81" s="81"/>
      <c r="H81" s="81"/>
      <c r="I81" s="81"/>
      <c r="J81" s="81"/>
      <c r="K81" s="81"/>
      <c r="L81" s="81"/>
      <c r="M81" s="81"/>
      <c r="N81" s="81"/>
      <c r="O81" s="81">
        <v>-624540.47</v>
      </c>
      <c r="P81" s="59"/>
      <c r="Q81" s="34"/>
      <c r="R81" s="34"/>
      <c r="S81" s="34"/>
      <c r="T81" s="57"/>
      <c r="U81" s="34"/>
      <c r="V81" s="34"/>
      <c r="W81" s="156"/>
      <c r="X81" s="156"/>
      <c r="Y81" s="156"/>
      <c r="Z81" s="156"/>
      <c r="AA81" s="34"/>
      <c r="AB81" s="34"/>
      <c r="AC81" s="34"/>
      <c r="AD81" s="34"/>
      <c r="AE81" s="34"/>
      <c r="AF81" s="34"/>
      <c r="AG81" s="57"/>
      <c r="AH81" s="156"/>
    </row>
    <row r="82" spans="1:34" s="3" customFormat="1" x14ac:dyDescent="0.2">
      <c r="A82" s="34"/>
      <c r="B82" s="78"/>
      <c r="C82" s="77"/>
      <c r="D82" s="81"/>
      <c r="E82" s="81"/>
      <c r="F82" s="81"/>
      <c r="G82" s="81"/>
      <c r="H82" s="81"/>
      <c r="I82" s="81"/>
      <c r="J82" s="81"/>
      <c r="K82" s="81"/>
      <c r="L82" s="81"/>
      <c r="M82" s="81"/>
      <c r="N82" s="81"/>
      <c r="O82" s="81">
        <v>-139253.92000000001</v>
      </c>
      <c r="P82" s="59"/>
      <c r="Q82" s="34"/>
      <c r="R82" s="34"/>
      <c r="S82" s="34"/>
      <c r="T82" s="57"/>
      <c r="U82" s="34"/>
      <c r="V82" s="34"/>
      <c r="W82" s="156"/>
      <c r="X82" s="156"/>
      <c r="Y82" s="156"/>
      <c r="Z82" s="156"/>
      <c r="AA82" s="34" t="s">
        <v>70</v>
      </c>
      <c r="AB82" s="34"/>
      <c r="AC82" s="34"/>
      <c r="AD82" s="34"/>
      <c r="AE82" s="34"/>
      <c r="AF82" s="34"/>
      <c r="AG82" s="62">
        <v>13013072</v>
      </c>
      <c r="AH82" s="156"/>
    </row>
    <row r="83" spans="1:34" s="3" customFormat="1" x14ac:dyDescent="0.2">
      <c r="A83" s="34"/>
      <c r="B83" s="78"/>
      <c r="C83" s="77"/>
      <c r="D83" s="81"/>
      <c r="E83" s="81"/>
      <c r="F83" s="81"/>
      <c r="G83" s="81"/>
      <c r="H83" s="81"/>
      <c r="I83" s="81"/>
      <c r="J83" s="81"/>
      <c r="K83" s="81"/>
      <c r="L83" s="81"/>
      <c r="M83" s="81"/>
      <c r="N83" s="81"/>
      <c r="O83" s="81">
        <v>-20944.060000000001</v>
      </c>
      <c r="P83" s="59"/>
      <c r="Q83" s="34"/>
      <c r="R83" s="34"/>
      <c r="S83" s="34"/>
      <c r="T83" s="57"/>
      <c r="U83" s="34"/>
      <c r="V83" s="34"/>
      <c r="W83" s="156"/>
      <c r="X83" s="156"/>
      <c r="Y83" s="156"/>
      <c r="Z83" s="156"/>
      <c r="AA83" s="34"/>
      <c r="AB83" s="34"/>
      <c r="AC83" s="34"/>
      <c r="AD83" s="34"/>
      <c r="AE83" s="34"/>
      <c r="AF83" s="34"/>
      <c r="AG83" s="57"/>
      <c r="AH83" s="156"/>
    </row>
    <row r="84" spans="1:34" x14ac:dyDescent="0.2">
      <c r="A84" s="34"/>
      <c r="B84" s="78"/>
      <c r="C84" s="77"/>
      <c r="D84" s="81"/>
      <c r="E84" s="81"/>
      <c r="F84" s="81"/>
      <c r="G84" s="81"/>
      <c r="H84" s="81"/>
      <c r="I84" s="81"/>
      <c r="J84" s="81"/>
      <c r="K84" s="81"/>
      <c r="L84" s="81"/>
      <c r="M84" s="81"/>
      <c r="N84" s="81"/>
      <c r="O84" s="81">
        <v>-13315.02</v>
      </c>
      <c r="P84" s="59"/>
      <c r="AA84" s="34" t="s">
        <v>61</v>
      </c>
      <c r="AG84" s="57">
        <v>16492404</v>
      </c>
    </row>
    <row r="85" spans="1:34" x14ac:dyDescent="0.2">
      <c r="A85" s="34"/>
      <c r="B85" s="78"/>
      <c r="C85" s="77"/>
      <c r="D85" s="36"/>
      <c r="E85" s="36"/>
      <c r="F85" s="36"/>
      <c r="G85" s="36"/>
      <c r="H85" s="36"/>
      <c r="I85" s="81"/>
      <c r="J85" s="81"/>
      <c r="K85" s="81"/>
      <c r="L85" s="81"/>
      <c r="M85" s="81"/>
      <c r="N85" s="81"/>
      <c r="O85" s="81">
        <v>-20412.46</v>
      </c>
      <c r="P85" s="59"/>
      <c r="AA85" s="34" t="s">
        <v>71</v>
      </c>
      <c r="AG85" s="57">
        <v>400000</v>
      </c>
    </row>
    <row r="86" spans="1:34" x14ac:dyDescent="0.2">
      <c r="A86" s="34"/>
      <c r="B86" s="172"/>
      <c r="C86" s="34"/>
      <c r="D86" s="36"/>
      <c r="E86" s="36"/>
      <c r="F86" s="36"/>
      <c r="G86" s="36"/>
      <c r="H86" s="36"/>
      <c r="I86" s="36"/>
      <c r="J86" s="81"/>
      <c r="K86" s="81"/>
      <c r="L86" s="81"/>
      <c r="M86" s="81"/>
      <c r="N86" s="81"/>
      <c r="O86" s="81">
        <v>-553836.63</v>
      </c>
      <c r="P86" s="59"/>
      <c r="AA86" s="34" t="s">
        <v>62</v>
      </c>
      <c r="AG86" s="57">
        <v>-655657.44999999995</v>
      </c>
    </row>
    <row r="87" spans="1:34" x14ac:dyDescent="0.2">
      <c r="A87" s="34"/>
      <c r="B87" s="172"/>
      <c r="C87" s="34"/>
      <c r="D87" s="59"/>
      <c r="E87" s="59"/>
      <c r="F87" s="59"/>
      <c r="G87" s="59"/>
      <c r="H87" s="57"/>
      <c r="I87" s="57"/>
      <c r="J87" s="81"/>
      <c r="K87" s="81"/>
      <c r="L87" s="81"/>
      <c r="M87" s="81"/>
      <c r="N87" s="81"/>
      <c r="O87" s="81">
        <v>-1556128.18</v>
      </c>
      <c r="P87" s="59"/>
      <c r="AA87" s="34" t="s">
        <v>63</v>
      </c>
      <c r="AG87" s="57">
        <v>-419235.1</v>
      </c>
    </row>
    <row r="88" spans="1:34" x14ac:dyDescent="0.2">
      <c r="A88" s="56"/>
      <c r="B88" s="172"/>
      <c r="C88" s="34"/>
      <c r="D88" s="155"/>
      <c r="E88" s="155"/>
      <c r="F88" s="155"/>
      <c r="G88" s="155"/>
      <c r="H88" s="34"/>
      <c r="I88" s="34"/>
      <c r="J88" s="57"/>
      <c r="K88" s="81"/>
      <c r="L88" s="81"/>
      <c r="M88" s="81"/>
      <c r="N88" s="60"/>
      <c r="O88" s="60">
        <v>-960601.18</v>
      </c>
      <c r="P88" s="156"/>
      <c r="AA88" s="34" t="s">
        <v>66</v>
      </c>
      <c r="AG88" s="57">
        <v>-5500000</v>
      </c>
    </row>
    <row r="89" spans="1:34" x14ac:dyDescent="0.2">
      <c r="A89" s="34"/>
      <c r="B89" s="172"/>
      <c r="C89" s="34"/>
      <c r="D89" s="155"/>
      <c r="E89" s="155"/>
      <c r="F89" s="155"/>
      <c r="G89" s="155"/>
      <c r="H89" s="34"/>
      <c r="I89" s="34"/>
      <c r="J89" s="57"/>
      <c r="K89" s="57"/>
      <c r="L89" s="81"/>
      <c r="M89" s="81"/>
      <c r="N89" s="60"/>
      <c r="O89" s="60">
        <v>-123964.46</v>
      </c>
      <c r="P89" s="156"/>
      <c r="AA89" s="34" t="s">
        <v>65</v>
      </c>
      <c r="AG89" s="57">
        <v>-2100000</v>
      </c>
    </row>
    <row r="90" spans="1:34" x14ac:dyDescent="0.2">
      <c r="A90" s="34"/>
      <c r="B90" s="34"/>
      <c r="C90" s="34"/>
      <c r="D90" s="155"/>
      <c r="E90" s="155"/>
      <c r="F90" s="155"/>
      <c r="G90" s="155"/>
      <c r="H90" s="34"/>
      <c r="I90" s="34"/>
      <c r="J90" s="57"/>
      <c r="K90" s="34"/>
      <c r="L90" s="34"/>
      <c r="M90" s="34"/>
      <c r="N90" s="60"/>
      <c r="O90" s="60">
        <v>-17122.36</v>
      </c>
      <c r="P90" s="156"/>
      <c r="AA90" s="34" t="s">
        <v>67</v>
      </c>
      <c r="AG90" s="57">
        <v>-5000000</v>
      </c>
    </row>
    <row r="91" spans="1:34" x14ac:dyDescent="0.2">
      <c r="A91" s="63" t="s">
        <v>85</v>
      </c>
      <c r="B91" s="34"/>
      <c r="C91" s="34"/>
      <c r="D91" s="155"/>
      <c r="E91" s="155"/>
      <c r="F91" s="155"/>
      <c r="G91" s="155"/>
      <c r="H91" s="34"/>
      <c r="I91" s="34"/>
      <c r="J91" s="57"/>
      <c r="K91" s="34"/>
      <c r="L91" s="34"/>
      <c r="M91" s="34"/>
      <c r="N91" s="34"/>
      <c r="O91" s="60">
        <v>-48080.45</v>
      </c>
      <c r="P91" s="156"/>
      <c r="AG91" s="57"/>
    </row>
    <row r="92" spans="1:34" ht="13.5" thickBot="1" x14ac:dyDescent="0.25">
      <c r="A92" s="59" t="s">
        <v>86</v>
      </c>
      <c r="B92" s="34"/>
      <c r="C92" s="34"/>
      <c r="D92" s="155"/>
      <c r="E92" s="155"/>
      <c r="F92" s="155"/>
      <c r="G92" s="155"/>
      <c r="H92" s="34"/>
      <c r="I92" s="34"/>
      <c r="J92" s="57"/>
      <c r="K92" s="34"/>
      <c r="L92" s="34"/>
      <c r="M92" s="34"/>
      <c r="N92" s="34"/>
      <c r="O92" s="34"/>
      <c r="P92" s="156"/>
      <c r="AA92" s="34" t="s">
        <v>68</v>
      </c>
      <c r="AG92" s="169">
        <f>SUM(AG82:AG90)</f>
        <v>16230583.449999999</v>
      </c>
    </row>
    <row r="93" spans="1:34" ht="13.5" thickTop="1" x14ac:dyDescent="0.2">
      <c r="A93" s="59" t="s">
        <v>101</v>
      </c>
      <c r="B93" s="34"/>
      <c r="C93" s="34"/>
      <c r="D93" s="155"/>
      <c r="E93" s="155"/>
      <c r="F93" s="155"/>
      <c r="G93" s="155"/>
      <c r="H93" s="34"/>
      <c r="I93" s="34"/>
      <c r="J93" s="57"/>
      <c r="K93" s="34"/>
      <c r="L93" s="34"/>
      <c r="M93" s="34"/>
      <c r="N93" s="34"/>
      <c r="O93" s="34"/>
      <c r="P93" s="156"/>
    </row>
    <row r="94" spans="1:34" x14ac:dyDescent="0.2">
      <c r="A94" s="59" t="s">
        <v>75</v>
      </c>
      <c r="B94" s="34"/>
      <c r="C94" s="34"/>
      <c r="D94" s="155"/>
      <c r="E94" s="155"/>
      <c r="F94" s="155"/>
      <c r="G94" s="155"/>
      <c r="H94" s="34"/>
      <c r="I94" s="34"/>
      <c r="J94" s="57"/>
      <c r="K94" s="34"/>
      <c r="L94" s="34"/>
      <c r="M94" s="34"/>
      <c r="N94" s="34"/>
      <c r="O94" s="34"/>
      <c r="P94" s="156"/>
    </row>
    <row r="95" spans="1:34" x14ac:dyDescent="0.2">
      <c r="A95" s="59" t="s">
        <v>76</v>
      </c>
      <c r="B95" s="34"/>
      <c r="C95" s="34"/>
      <c r="D95" s="155"/>
      <c r="E95" s="155"/>
      <c r="F95" s="155"/>
      <c r="G95" s="155"/>
      <c r="H95" s="34"/>
      <c r="I95" s="34"/>
      <c r="J95" s="57"/>
      <c r="K95" s="34"/>
      <c r="L95" s="34"/>
      <c r="M95" s="34"/>
      <c r="N95" s="34"/>
      <c r="O95" s="34"/>
      <c r="P95" s="156"/>
    </row>
    <row r="96" spans="1:34" x14ac:dyDescent="0.2">
      <c r="A96" s="59" t="s">
        <v>77</v>
      </c>
      <c r="B96" s="34"/>
      <c r="C96" s="34"/>
      <c r="D96" s="155"/>
      <c r="E96" s="155"/>
      <c r="F96" s="155"/>
      <c r="G96" s="155"/>
      <c r="H96" s="34"/>
      <c r="I96" s="34"/>
      <c r="J96" s="57"/>
      <c r="K96" s="34"/>
      <c r="L96" s="34"/>
      <c r="M96" s="34"/>
      <c r="N96" s="34"/>
      <c r="O96" s="34"/>
      <c r="P96" s="156"/>
    </row>
    <row r="97" spans="1:16" x14ac:dyDescent="0.2">
      <c r="A97" s="59" t="s">
        <v>78</v>
      </c>
      <c r="B97" s="34"/>
      <c r="C97" s="34"/>
      <c r="D97" s="155"/>
      <c r="E97" s="155"/>
      <c r="F97" s="155"/>
      <c r="G97" s="155"/>
      <c r="H97" s="34"/>
      <c r="I97" s="34"/>
      <c r="J97" s="57"/>
      <c r="K97" s="34"/>
      <c r="L97" s="34"/>
      <c r="M97" s="34"/>
      <c r="N97" s="34"/>
      <c r="O97" s="34"/>
      <c r="P97" s="156"/>
    </row>
    <row r="98" spans="1:16" x14ac:dyDescent="0.2">
      <c r="A98" s="59" t="s">
        <v>96</v>
      </c>
      <c r="B98" s="34"/>
      <c r="C98" s="34"/>
      <c r="D98" s="155"/>
      <c r="E98" s="155"/>
      <c r="F98" s="155"/>
      <c r="G98" s="155"/>
      <c r="H98" s="34"/>
      <c r="I98" s="34"/>
      <c r="J98" s="57"/>
      <c r="K98" s="34"/>
      <c r="L98" s="34"/>
      <c r="M98" s="34"/>
      <c r="N98" s="34"/>
      <c r="O98" s="34"/>
      <c r="P98" s="156"/>
    </row>
    <row r="99" spans="1:16" x14ac:dyDescent="0.2">
      <c r="A99" s="34"/>
      <c r="B99" s="34"/>
      <c r="C99" s="34"/>
      <c r="D99" s="155"/>
      <c r="E99" s="155"/>
      <c r="F99" s="155"/>
      <c r="G99" s="155"/>
      <c r="H99" s="34"/>
      <c r="I99" s="34"/>
      <c r="J99" s="57"/>
      <c r="K99" s="34"/>
      <c r="L99" s="34"/>
      <c r="M99" s="34"/>
      <c r="N99" s="34"/>
      <c r="O99" s="34"/>
      <c r="P99" s="156"/>
    </row>
    <row r="100" spans="1:16" x14ac:dyDescent="0.2">
      <c r="A100" s="34"/>
      <c r="B100" s="34"/>
      <c r="C100" s="34"/>
      <c r="D100" s="155"/>
      <c r="E100" s="155"/>
      <c r="F100" s="155"/>
      <c r="G100" s="155"/>
      <c r="H100" s="34"/>
      <c r="I100" s="34"/>
      <c r="J100" s="57"/>
      <c r="K100" s="34"/>
      <c r="L100" s="34"/>
      <c r="M100" s="34"/>
      <c r="N100" s="34"/>
      <c r="O100" s="34"/>
      <c r="P100" s="156"/>
    </row>
    <row r="101" spans="1:16" x14ac:dyDescent="0.2">
      <c r="A101" s="34"/>
      <c r="B101" s="34"/>
      <c r="C101" s="34"/>
      <c r="D101" s="155"/>
      <c r="E101" s="155"/>
      <c r="F101" s="155"/>
      <c r="G101" s="155"/>
      <c r="H101" s="34"/>
      <c r="I101" s="34"/>
      <c r="J101" s="57"/>
      <c r="K101" s="34"/>
      <c r="L101" s="34"/>
      <c r="M101" s="34"/>
      <c r="N101" s="34"/>
      <c r="O101" s="34"/>
      <c r="P101" s="156"/>
    </row>
    <row r="102" spans="1:16" x14ac:dyDescent="0.2">
      <c r="A102" s="34"/>
      <c r="B102" s="34"/>
      <c r="C102" s="34"/>
      <c r="D102" s="155"/>
      <c r="E102" s="155"/>
      <c r="F102" s="155"/>
      <c r="G102" s="155"/>
      <c r="H102" s="34"/>
      <c r="I102" s="34"/>
      <c r="J102" s="57"/>
      <c r="K102" s="34"/>
      <c r="L102" s="34"/>
      <c r="M102" s="34"/>
      <c r="N102" s="34"/>
      <c r="O102" s="34"/>
      <c r="P102" s="156"/>
    </row>
    <row r="103" spans="1:16" x14ac:dyDescent="0.2">
      <c r="A103" s="34"/>
      <c r="B103" s="34"/>
      <c r="C103" s="34"/>
      <c r="D103" s="155"/>
      <c r="E103" s="155"/>
      <c r="F103" s="155"/>
      <c r="G103" s="155"/>
      <c r="H103" s="34"/>
      <c r="I103" s="34"/>
      <c r="J103" s="57"/>
      <c r="K103" s="34"/>
      <c r="L103" s="34"/>
      <c r="M103" s="34"/>
      <c r="N103" s="34"/>
      <c r="O103" s="34"/>
      <c r="P103" s="156"/>
    </row>
    <row r="104" spans="1:16" x14ac:dyDescent="0.2">
      <c r="A104" s="34"/>
      <c r="B104" s="34"/>
      <c r="C104" s="34"/>
      <c r="D104" s="155"/>
      <c r="E104" s="155"/>
      <c r="F104" s="155"/>
      <c r="G104" s="155"/>
      <c r="H104" s="34"/>
      <c r="I104" s="34"/>
      <c r="J104" s="34"/>
      <c r="K104" s="34"/>
      <c r="L104" s="34"/>
      <c r="M104" s="34"/>
      <c r="N104" s="34"/>
      <c r="O104" s="34"/>
      <c r="P104" s="156"/>
    </row>
    <row r="105" spans="1:16" x14ac:dyDescent="0.2">
      <c r="A105" s="34"/>
      <c r="B105" s="34"/>
      <c r="C105" s="34"/>
      <c r="D105" s="155"/>
      <c r="E105" s="155"/>
      <c r="F105" s="155"/>
      <c r="G105" s="155"/>
      <c r="H105" s="34"/>
      <c r="I105" s="34"/>
      <c r="J105" s="34"/>
      <c r="K105" s="34"/>
      <c r="L105" s="34"/>
      <c r="M105" s="34"/>
      <c r="N105" s="34"/>
      <c r="O105" s="34"/>
      <c r="P105" s="156"/>
    </row>
    <row r="106" spans="1:16" x14ac:dyDescent="0.2">
      <c r="A106" s="34"/>
      <c r="B106" s="34"/>
      <c r="C106" s="34"/>
      <c r="D106" s="155"/>
      <c r="E106" s="155"/>
      <c r="F106" s="155"/>
      <c r="G106" s="155"/>
      <c r="H106" s="34"/>
      <c r="I106" s="34"/>
      <c r="J106" s="34"/>
      <c r="K106" s="34"/>
      <c r="L106" s="34"/>
      <c r="M106" s="34"/>
      <c r="N106" s="34"/>
      <c r="O106" s="34"/>
      <c r="P106" s="156"/>
    </row>
    <row r="107" spans="1:16" x14ac:dyDescent="0.2">
      <c r="A107" s="34"/>
      <c r="B107" s="34"/>
      <c r="C107" s="34"/>
      <c r="D107" s="155"/>
      <c r="E107" s="155"/>
      <c r="F107" s="155"/>
      <c r="G107" s="155"/>
      <c r="H107" s="34"/>
      <c r="I107" s="34"/>
      <c r="J107" s="34"/>
      <c r="K107" s="34"/>
      <c r="L107" s="34"/>
      <c r="M107" s="34"/>
      <c r="N107" s="34"/>
      <c r="O107" s="34"/>
      <c r="P107" s="156"/>
    </row>
    <row r="108" spans="1:16" x14ac:dyDescent="0.2">
      <c r="A108" s="34"/>
      <c r="B108" s="34"/>
      <c r="C108" s="34"/>
      <c r="D108" s="155"/>
      <c r="E108" s="155"/>
      <c r="F108" s="155"/>
      <c r="G108" s="155"/>
      <c r="H108" s="34"/>
      <c r="I108" s="34"/>
      <c r="J108" s="34"/>
      <c r="K108" s="34"/>
      <c r="L108" s="34"/>
      <c r="M108" s="34"/>
      <c r="N108" s="34"/>
      <c r="O108" s="34"/>
      <c r="P108" s="156"/>
    </row>
    <row r="109" spans="1:16" x14ac:dyDescent="0.2">
      <c r="A109" s="34"/>
      <c r="B109" s="34"/>
      <c r="C109" s="34"/>
      <c r="D109" s="155"/>
      <c r="E109" s="155"/>
      <c r="F109" s="155"/>
      <c r="G109" s="155"/>
      <c r="H109" s="34"/>
      <c r="I109" s="34"/>
      <c r="J109" s="34"/>
      <c r="K109" s="34"/>
      <c r="L109" s="34"/>
      <c r="M109" s="34"/>
      <c r="N109" s="34"/>
      <c r="O109" s="34"/>
      <c r="P109" s="156"/>
    </row>
    <row r="110" spans="1:16" x14ac:dyDescent="0.2">
      <c r="A110" s="34"/>
      <c r="B110" s="34"/>
      <c r="C110" s="34"/>
      <c r="D110" s="155"/>
      <c r="E110" s="155"/>
      <c r="F110" s="155"/>
      <c r="G110" s="155"/>
      <c r="H110" s="34"/>
      <c r="I110" s="34"/>
      <c r="J110" s="34"/>
      <c r="K110" s="34"/>
      <c r="L110" s="34"/>
      <c r="M110" s="34"/>
      <c r="N110" s="34"/>
      <c r="O110" s="34"/>
      <c r="P110" s="156"/>
    </row>
    <row r="111" spans="1:16" x14ac:dyDescent="0.2">
      <c r="A111" s="34"/>
      <c r="B111" s="34"/>
      <c r="C111" s="34"/>
      <c r="D111" s="155"/>
      <c r="E111" s="155"/>
      <c r="F111" s="155"/>
      <c r="G111" s="155"/>
      <c r="H111" s="34"/>
      <c r="I111" s="34"/>
      <c r="J111" s="34"/>
      <c r="K111" s="34"/>
      <c r="L111" s="34"/>
      <c r="M111" s="34"/>
      <c r="N111" s="34"/>
      <c r="O111" s="34"/>
      <c r="P111" s="156"/>
    </row>
    <row r="112" spans="1:16" x14ac:dyDescent="0.2">
      <c r="A112" s="34"/>
      <c r="B112" s="34"/>
      <c r="C112" s="34"/>
      <c r="D112" s="155"/>
      <c r="E112" s="155"/>
      <c r="F112" s="155"/>
      <c r="G112" s="155"/>
      <c r="H112" s="34"/>
      <c r="I112" s="34"/>
      <c r="J112" s="34"/>
      <c r="K112" s="34"/>
      <c r="L112" s="34"/>
      <c r="M112" s="34"/>
      <c r="N112" s="34"/>
      <c r="O112" s="34"/>
      <c r="P112" s="156"/>
    </row>
    <row r="113" spans="1:16" x14ac:dyDescent="0.2">
      <c r="A113" s="34"/>
      <c r="B113" s="34"/>
      <c r="C113" s="34"/>
      <c r="D113" s="155"/>
      <c r="E113" s="155"/>
      <c r="F113" s="155"/>
      <c r="G113" s="155"/>
      <c r="H113" s="34"/>
      <c r="I113" s="34"/>
      <c r="J113" s="34"/>
      <c r="K113" s="34"/>
      <c r="L113" s="34"/>
      <c r="M113" s="34"/>
      <c r="N113" s="34"/>
      <c r="O113" s="34"/>
      <c r="P113" s="156"/>
    </row>
    <row r="114" spans="1:16" x14ac:dyDescent="0.2">
      <c r="A114" s="34"/>
      <c r="B114" s="34"/>
      <c r="C114" s="34"/>
      <c r="D114" s="155"/>
      <c r="E114" s="155"/>
      <c r="F114" s="155"/>
      <c r="G114" s="155"/>
      <c r="H114" s="34"/>
      <c r="I114" s="34"/>
      <c r="J114" s="34"/>
      <c r="K114" s="34"/>
      <c r="L114" s="34"/>
      <c r="M114" s="34"/>
      <c r="N114" s="34"/>
      <c r="O114" s="34"/>
      <c r="P114" s="156"/>
    </row>
    <row r="115" spans="1:16" x14ac:dyDescent="0.2">
      <c r="A115" s="34"/>
      <c r="B115" s="34"/>
      <c r="C115" s="34"/>
      <c r="D115" s="155"/>
      <c r="E115" s="155"/>
      <c r="F115" s="155"/>
      <c r="G115" s="155"/>
      <c r="H115" s="34"/>
      <c r="I115" s="34"/>
      <c r="J115" s="34"/>
      <c r="K115" s="34"/>
      <c r="L115" s="34"/>
      <c r="M115" s="34"/>
      <c r="N115" s="34"/>
      <c r="O115" s="34"/>
      <c r="P115" s="156"/>
    </row>
    <row r="116" spans="1:16" x14ac:dyDescent="0.2">
      <c r="A116" s="34"/>
      <c r="B116" s="34"/>
      <c r="C116" s="34"/>
      <c r="D116" s="155"/>
      <c r="E116" s="155"/>
      <c r="F116" s="155"/>
      <c r="G116" s="155"/>
      <c r="H116" s="34"/>
      <c r="I116" s="34"/>
      <c r="J116" s="34"/>
      <c r="K116" s="34"/>
      <c r="L116" s="34"/>
      <c r="M116" s="34"/>
      <c r="N116" s="34"/>
      <c r="O116" s="34"/>
      <c r="P116" s="156"/>
    </row>
    <row r="117" spans="1:16" x14ac:dyDescent="0.2">
      <c r="A117" s="34"/>
      <c r="B117" s="34"/>
      <c r="C117" s="34"/>
      <c r="D117" s="155"/>
      <c r="E117" s="155"/>
      <c r="F117" s="155"/>
      <c r="G117" s="155"/>
      <c r="H117" s="34"/>
      <c r="I117" s="34"/>
      <c r="J117" s="34"/>
      <c r="K117" s="34"/>
      <c r="L117" s="34"/>
      <c r="M117" s="34"/>
      <c r="N117" s="34"/>
      <c r="O117" s="34"/>
      <c r="P117" s="156"/>
    </row>
    <row r="118" spans="1:16" x14ac:dyDescent="0.2">
      <c r="A118" s="34"/>
      <c r="B118" s="34"/>
      <c r="C118" s="34"/>
      <c r="D118" s="155"/>
      <c r="E118" s="155"/>
      <c r="F118" s="155"/>
      <c r="G118" s="155"/>
      <c r="H118" s="34"/>
      <c r="I118" s="34"/>
      <c r="J118" s="34"/>
      <c r="K118" s="34"/>
      <c r="L118" s="34"/>
      <c r="M118" s="34"/>
      <c r="N118" s="34"/>
      <c r="O118" s="34"/>
      <c r="P118" s="156"/>
    </row>
    <row r="119" spans="1:16" x14ac:dyDescent="0.2">
      <c r="A119" s="34"/>
      <c r="B119" s="34"/>
      <c r="C119" s="34"/>
      <c r="D119" s="155"/>
      <c r="E119" s="155"/>
      <c r="F119" s="155"/>
      <c r="G119" s="155"/>
      <c r="H119" s="34"/>
      <c r="I119" s="34"/>
      <c r="J119" s="34"/>
      <c r="K119" s="34"/>
      <c r="L119" s="34"/>
      <c r="M119" s="34"/>
      <c r="N119" s="34"/>
      <c r="O119" s="34"/>
      <c r="P119" s="156"/>
    </row>
    <row r="120" spans="1:16" x14ac:dyDescent="0.2">
      <c r="A120" s="34"/>
      <c r="B120" s="34"/>
      <c r="C120" s="34"/>
      <c r="D120" s="155"/>
      <c r="E120" s="155"/>
      <c r="F120" s="155"/>
      <c r="G120" s="155"/>
      <c r="H120" s="34"/>
      <c r="I120" s="34"/>
      <c r="J120" s="34"/>
      <c r="K120" s="34"/>
      <c r="L120" s="34"/>
      <c r="M120" s="34"/>
      <c r="N120" s="34"/>
      <c r="O120" s="34"/>
      <c r="P120" s="156"/>
    </row>
    <row r="121" spans="1:16" x14ac:dyDescent="0.2">
      <c r="A121" s="34"/>
      <c r="B121" s="34"/>
      <c r="C121" s="34"/>
      <c r="D121" s="155"/>
      <c r="E121" s="155"/>
      <c r="F121" s="155"/>
      <c r="G121" s="155"/>
      <c r="H121" s="34"/>
      <c r="I121" s="34"/>
      <c r="J121" s="34"/>
      <c r="K121" s="34"/>
      <c r="L121" s="34"/>
      <c r="M121" s="34"/>
      <c r="N121" s="34"/>
      <c r="O121" s="34"/>
      <c r="P121" s="156"/>
    </row>
    <row r="122" spans="1:16" x14ac:dyDescent="0.2">
      <c r="A122" s="34"/>
      <c r="B122" s="34"/>
      <c r="C122" s="34"/>
      <c r="D122" s="155"/>
      <c r="E122" s="155"/>
      <c r="F122" s="155"/>
      <c r="G122" s="155"/>
      <c r="H122" s="34"/>
      <c r="I122" s="34"/>
      <c r="J122" s="34"/>
      <c r="K122" s="34"/>
      <c r="L122" s="34"/>
      <c r="M122" s="34"/>
      <c r="N122" s="34"/>
      <c r="O122" s="34"/>
      <c r="P122" s="156"/>
    </row>
    <row r="123" spans="1:16" x14ac:dyDescent="0.2">
      <c r="A123" s="34"/>
      <c r="B123" s="34"/>
      <c r="C123" s="34"/>
      <c r="D123" s="155"/>
      <c r="E123" s="155"/>
      <c r="F123" s="155"/>
      <c r="G123" s="155"/>
      <c r="H123" s="34"/>
      <c r="I123" s="34"/>
      <c r="J123" s="34"/>
      <c r="K123" s="34"/>
      <c r="L123" s="34"/>
      <c r="M123" s="34"/>
      <c r="N123" s="34"/>
      <c r="O123" s="34"/>
      <c r="P123" s="156"/>
    </row>
  </sheetData>
  <mergeCells count="4">
    <mergeCell ref="A1:C1"/>
    <mergeCell ref="P4:P5"/>
    <mergeCell ref="T6:T10"/>
    <mergeCell ref="U6:U10"/>
  </mergeCells>
  <conditionalFormatting sqref="D38:P42">
    <cfRule type="cellIs" dxfId="1" priority="2" stopIfTrue="1" operator="lessThan">
      <formula>0</formula>
    </cfRule>
  </conditionalFormatting>
  <conditionalFormatting sqref="D42:O42">
    <cfRule type="cellIs" dxfId="0" priority="1" operator="between">
      <formula>2400</formula>
      <formula>2800</formula>
    </cfRule>
  </conditionalFormatting>
  <printOptions horizontalCentered="1"/>
  <pageMargins left="0" right="0" top="1.06" bottom="0.48" header="0.41" footer="0.3"/>
  <pageSetup scale="53" orientation="landscape" r:id="rId1"/>
  <headerFooter alignWithMargins="0">
    <oddHeader xml:space="preserve">&amp;C&amp;"Arial,Bold"&amp;16CITY OF NORTH LAS VEGAS&amp;"Arial,Bold Italic"&amp;10
&amp;"Arial,Bold"&amp;14Cash Flow Projections for the General Fund&amp;10
&amp;12Fiscal Year 2017-18
January through June 2018&amp;"Arial,Bold Italic"&amp;10
</oddHeader>
    <oddFooter>&amp;L&amp;8&amp;D&amp;T&amp;C&amp;"Arial,Bold"&amp;12UNAUDITED
PROJECTIONS ARE NOT A GUARANTEE OF FUTURE RESULTS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Procedures</vt:lpstr>
      <vt:lpstr>CNLV Cash Flow Projections</vt:lpstr>
      <vt:lpstr>'CNLV Cash Flow Projections'!Print_Area</vt:lpstr>
    </vt:vector>
  </TitlesOfParts>
  <Company>City Of North Las Vegas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fullmerj</dc:creator>
  <cp:lastModifiedBy>Debbie Barton</cp:lastModifiedBy>
  <cp:lastPrinted>2018-08-28T07:40:59Z</cp:lastPrinted>
  <dcterms:created xsi:type="dcterms:W3CDTF">2012-09-10T18:39:39Z</dcterms:created>
  <dcterms:modified xsi:type="dcterms:W3CDTF">2018-08-28T08:00:51Z</dcterms:modified>
</cp:coreProperties>
</file>